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Backup\งบประมาณ 2563\อาคารโรงฝึกงาน 4 ชั้น 2563\ไฟล์สแกน\"/>
    </mc:Choice>
  </mc:AlternateContent>
  <xr:revisionPtr revIDLastSave="0" documentId="13_ncr:1_{14A6503F-A5EF-42ED-9D3C-2A0881453F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ปร.5" sheetId="1" r:id="rId1"/>
    <sheet name="ปร41" sheetId="2" r:id="rId2"/>
  </sheets>
  <definedNames>
    <definedName name="_xlnm.Print_Titles" localSheetId="1">ปร41!$1:$5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3" i="2" l="1"/>
  <c r="H441" i="2" l="1"/>
  <c r="F441" i="2"/>
  <c r="H442" i="2"/>
  <c r="F442" i="2"/>
  <c r="H44" i="2"/>
  <c r="F44" i="2"/>
  <c r="I44" i="2" l="1"/>
  <c r="I441" i="2"/>
  <c r="I442" i="2"/>
  <c r="O42" i="2"/>
  <c r="O33" i="2"/>
  <c r="P33" i="2" s="1"/>
  <c r="O32" i="2"/>
  <c r="P32" i="2" s="1"/>
  <c r="H36" i="2"/>
  <c r="I36" i="2" s="1"/>
  <c r="H34" i="2"/>
  <c r="I34" i="2" s="1"/>
  <c r="H32" i="2"/>
  <c r="I32" i="2" s="1"/>
  <c r="O31" i="2" l="1"/>
  <c r="N37" i="2" s="1"/>
  <c r="I7" i="2"/>
  <c r="H112" i="2"/>
  <c r="F112" i="2"/>
  <c r="O40" i="2" l="1"/>
  <c r="O35" i="2"/>
  <c r="P31" i="2"/>
  <c r="I112" i="2"/>
  <c r="H438" i="2"/>
  <c r="F438" i="2"/>
  <c r="H426" i="2"/>
  <c r="F426" i="2"/>
  <c r="H425" i="2"/>
  <c r="F425" i="2"/>
  <c r="H424" i="2"/>
  <c r="F424" i="2"/>
  <c r="H423" i="2"/>
  <c r="F423" i="2"/>
  <c r="H422" i="2"/>
  <c r="F422" i="2"/>
  <c r="H421" i="2"/>
  <c r="F421" i="2"/>
  <c r="H419" i="2"/>
  <c r="F419" i="2"/>
  <c r="H418" i="2"/>
  <c r="F418" i="2"/>
  <c r="H416" i="2"/>
  <c r="F416" i="2"/>
  <c r="H415" i="2"/>
  <c r="F415" i="2"/>
  <c r="H414" i="2"/>
  <c r="F414" i="2"/>
  <c r="H405" i="2"/>
  <c r="F405" i="2"/>
  <c r="H404" i="2"/>
  <c r="F404" i="2"/>
  <c r="H403" i="2"/>
  <c r="F403" i="2"/>
  <c r="H402" i="2"/>
  <c r="F402" i="2"/>
  <c r="H401" i="2"/>
  <c r="F401" i="2"/>
  <c r="H400" i="2"/>
  <c r="F400" i="2"/>
  <c r="H398" i="2"/>
  <c r="F398" i="2"/>
  <c r="H397" i="2"/>
  <c r="F397" i="2"/>
  <c r="H396" i="2"/>
  <c r="F396" i="2"/>
  <c r="H395" i="2"/>
  <c r="F395" i="2"/>
  <c r="H394" i="2"/>
  <c r="F394" i="2"/>
  <c r="H393" i="2"/>
  <c r="F393" i="2"/>
  <c r="H392" i="2"/>
  <c r="F392" i="2"/>
  <c r="H391" i="2"/>
  <c r="F391" i="2"/>
  <c r="H380" i="2"/>
  <c r="F380" i="2"/>
  <c r="H379" i="2"/>
  <c r="F379" i="2"/>
  <c r="H378" i="2"/>
  <c r="F378" i="2"/>
  <c r="H377" i="2"/>
  <c r="F377" i="2"/>
  <c r="H376" i="2"/>
  <c r="F376" i="2"/>
  <c r="H375" i="2"/>
  <c r="F375" i="2"/>
  <c r="H374" i="2"/>
  <c r="F374" i="2"/>
  <c r="H371" i="2"/>
  <c r="F371" i="2"/>
  <c r="H370" i="2"/>
  <c r="F370" i="2"/>
  <c r="H369" i="2"/>
  <c r="F369" i="2"/>
  <c r="H368" i="2"/>
  <c r="F368" i="2"/>
  <c r="H367" i="2"/>
  <c r="F367" i="2"/>
  <c r="H357" i="2"/>
  <c r="F357" i="2"/>
  <c r="H356" i="2"/>
  <c r="F356" i="2"/>
  <c r="H355" i="2"/>
  <c r="F355" i="2"/>
  <c r="H354" i="2"/>
  <c r="F354" i="2"/>
  <c r="F352" i="2"/>
  <c r="I352" i="2" s="1"/>
  <c r="H351" i="2"/>
  <c r="F351" i="2"/>
  <c r="H350" i="2"/>
  <c r="F350" i="2"/>
  <c r="H349" i="2"/>
  <c r="F349" i="2"/>
  <c r="H348" i="2"/>
  <c r="F348" i="2"/>
  <c r="H347" i="2"/>
  <c r="F347" i="2"/>
  <c r="H343" i="2"/>
  <c r="F343" i="2"/>
  <c r="H342" i="2"/>
  <c r="F342" i="2"/>
  <c r="H333" i="2"/>
  <c r="F333" i="2"/>
  <c r="H332" i="2"/>
  <c r="F332" i="2"/>
  <c r="H331" i="2"/>
  <c r="F331" i="2"/>
  <c r="H330" i="2"/>
  <c r="I330" i="2" s="1"/>
  <c r="H328" i="2"/>
  <c r="F328" i="2"/>
  <c r="H327" i="2"/>
  <c r="F327" i="2"/>
  <c r="H326" i="2"/>
  <c r="F326" i="2"/>
  <c r="H325" i="2"/>
  <c r="F325" i="2"/>
  <c r="H324" i="2"/>
  <c r="I324" i="2" s="1"/>
  <c r="H322" i="2"/>
  <c r="F322" i="2"/>
  <c r="H321" i="2"/>
  <c r="F321" i="2"/>
  <c r="H320" i="2"/>
  <c r="F320" i="2"/>
  <c r="H319" i="2"/>
  <c r="F319" i="2"/>
  <c r="H318" i="2"/>
  <c r="F318" i="2"/>
  <c r="H309" i="2"/>
  <c r="F309" i="2"/>
  <c r="H308" i="2"/>
  <c r="F308" i="2"/>
  <c r="H307" i="2"/>
  <c r="F307" i="2"/>
  <c r="H306" i="2"/>
  <c r="F306" i="2"/>
  <c r="H304" i="2"/>
  <c r="F304" i="2"/>
  <c r="H303" i="2"/>
  <c r="F303" i="2"/>
  <c r="H302" i="2"/>
  <c r="F302" i="2"/>
  <c r="H301" i="2"/>
  <c r="F301" i="2"/>
  <c r="H299" i="2"/>
  <c r="F299" i="2"/>
  <c r="H298" i="2"/>
  <c r="F298" i="2"/>
  <c r="H297" i="2"/>
  <c r="F297" i="2"/>
  <c r="H296" i="2"/>
  <c r="F296" i="2"/>
  <c r="H294" i="2"/>
  <c r="F294" i="2"/>
  <c r="H285" i="2"/>
  <c r="F285" i="2"/>
  <c r="H284" i="2"/>
  <c r="F284" i="2"/>
  <c r="H283" i="2"/>
  <c r="F283" i="2"/>
  <c r="H282" i="2"/>
  <c r="F282" i="2"/>
  <c r="H279" i="2"/>
  <c r="F279" i="2"/>
  <c r="H278" i="2"/>
  <c r="F278" i="2"/>
  <c r="H277" i="2"/>
  <c r="F277" i="2"/>
  <c r="H276" i="2"/>
  <c r="F276" i="2"/>
  <c r="H275" i="2"/>
  <c r="I275" i="2" s="1"/>
  <c r="H273" i="2"/>
  <c r="F273" i="2"/>
  <c r="H272" i="2"/>
  <c r="F272" i="2"/>
  <c r="H271" i="2"/>
  <c r="F271" i="2"/>
  <c r="H270" i="2"/>
  <c r="F270" i="2"/>
  <c r="H261" i="2"/>
  <c r="F261" i="2"/>
  <c r="H260" i="2"/>
  <c r="F260" i="2"/>
  <c r="H259" i="2"/>
  <c r="F259" i="2"/>
  <c r="H258" i="2"/>
  <c r="F258" i="2"/>
  <c r="H257" i="2"/>
  <c r="F257" i="2"/>
  <c r="H256" i="2"/>
  <c r="F256" i="2"/>
  <c r="H255" i="2"/>
  <c r="F255" i="2"/>
  <c r="H254" i="2"/>
  <c r="F254" i="2"/>
  <c r="H253" i="2"/>
  <c r="F253" i="2"/>
  <c r="H252" i="2"/>
  <c r="F252" i="2"/>
  <c r="H251" i="2"/>
  <c r="F251" i="2"/>
  <c r="H250" i="2"/>
  <c r="F250" i="2"/>
  <c r="H249" i="2"/>
  <c r="F249" i="2"/>
  <c r="H246" i="2"/>
  <c r="F246" i="2"/>
  <c r="H237" i="2"/>
  <c r="F237" i="2"/>
  <c r="H236" i="2"/>
  <c r="F236" i="2"/>
  <c r="H235" i="2"/>
  <c r="F235" i="2"/>
  <c r="H234" i="2"/>
  <c r="F234" i="2"/>
  <c r="H233" i="2"/>
  <c r="F233" i="2"/>
  <c r="H232" i="2"/>
  <c r="F232" i="2"/>
  <c r="H231" i="2"/>
  <c r="F231" i="2"/>
  <c r="H230" i="2"/>
  <c r="F230" i="2"/>
  <c r="H229" i="2"/>
  <c r="F229" i="2"/>
  <c r="H228" i="2"/>
  <c r="F228" i="2"/>
  <c r="H227" i="2"/>
  <c r="F227" i="2"/>
  <c r="H226" i="2"/>
  <c r="F226" i="2"/>
  <c r="H224" i="2"/>
  <c r="F224" i="2"/>
  <c r="H222" i="2"/>
  <c r="F222" i="2"/>
  <c r="H212" i="2"/>
  <c r="F212" i="2"/>
  <c r="H211" i="2"/>
  <c r="F211" i="2"/>
  <c r="H209" i="2"/>
  <c r="F209" i="2"/>
  <c r="H208" i="2"/>
  <c r="F208" i="2"/>
  <c r="H207" i="2"/>
  <c r="F207" i="2"/>
  <c r="H205" i="2"/>
  <c r="F205" i="2"/>
  <c r="H204" i="2"/>
  <c r="F204" i="2"/>
  <c r="H203" i="2"/>
  <c r="F203" i="2"/>
  <c r="H202" i="2"/>
  <c r="F202" i="2"/>
  <c r="H201" i="2"/>
  <c r="F201" i="2"/>
  <c r="H200" i="2"/>
  <c r="F200" i="2"/>
  <c r="H199" i="2"/>
  <c r="F199" i="2"/>
  <c r="H198" i="2"/>
  <c r="F198" i="2"/>
  <c r="H188" i="2"/>
  <c r="F188" i="2"/>
  <c r="H187" i="2"/>
  <c r="F187" i="2"/>
  <c r="H186" i="2"/>
  <c r="F186" i="2"/>
  <c r="H185" i="2"/>
  <c r="F185" i="2"/>
  <c r="H184" i="2"/>
  <c r="F184" i="2"/>
  <c r="H182" i="2"/>
  <c r="F182" i="2"/>
  <c r="H181" i="2"/>
  <c r="F181" i="2"/>
  <c r="H180" i="2"/>
  <c r="F180" i="2"/>
  <c r="H179" i="2"/>
  <c r="F179" i="2"/>
  <c r="H178" i="2"/>
  <c r="F178" i="2"/>
  <c r="H177" i="2"/>
  <c r="F177" i="2"/>
  <c r="H176" i="2"/>
  <c r="F176" i="2"/>
  <c r="H175" i="2"/>
  <c r="F175" i="2"/>
  <c r="H174" i="2"/>
  <c r="F174" i="2"/>
  <c r="H165" i="2"/>
  <c r="F165" i="2"/>
  <c r="H164" i="2"/>
  <c r="F164" i="2"/>
  <c r="H163" i="2"/>
  <c r="F163" i="2"/>
  <c r="H160" i="2"/>
  <c r="F160" i="2"/>
  <c r="H159" i="2"/>
  <c r="F159" i="2"/>
  <c r="H158" i="2"/>
  <c r="F158" i="2"/>
  <c r="H157" i="2"/>
  <c r="F157" i="2"/>
  <c r="H156" i="2"/>
  <c r="F156" i="2"/>
  <c r="H155" i="2"/>
  <c r="F155" i="2"/>
  <c r="H154" i="2"/>
  <c r="F154" i="2"/>
  <c r="H153" i="2"/>
  <c r="F153" i="2"/>
  <c r="H152" i="2"/>
  <c r="F152" i="2"/>
  <c r="H151" i="2"/>
  <c r="F151" i="2"/>
  <c r="H141" i="2"/>
  <c r="F141" i="2"/>
  <c r="H140" i="2"/>
  <c r="F140" i="2"/>
  <c r="H139" i="2"/>
  <c r="F139" i="2"/>
  <c r="H138" i="2"/>
  <c r="F138" i="2"/>
  <c r="H137" i="2"/>
  <c r="F137" i="2"/>
  <c r="H136" i="2"/>
  <c r="F136" i="2"/>
  <c r="H135" i="2"/>
  <c r="F135" i="2"/>
  <c r="H134" i="2"/>
  <c r="F134" i="2"/>
  <c r="H132" i="2"/>
  <c r="F132" i="2"/>
  <c r="H131" i="2"/>
  <c r="F131" i="2"/>
  <c r="H130" i="2"/>
  <c r="F130" i="2"/>
  <c r="H129" i="2"/>
  <c r="F129" i="2"/>
  <c r="H128" i="2"/>
  <c r="F128" i="2"/>
  <c r="H127" i="2"/>
  <c r="F127" i="2"/>
  <c r="H116" i="2"/>
  <c r="F116" i="2"/>
  <c r="H115" i="2"/>
  <c r="F115" i="2"/>
  <c r="H114" i="2"/>
  <c r="F114" i="2"/>
  <c r="H113" i="2"/>
  <c r="F113" i="2"/>
  <c r="H110" i="2"/>
  <c r="F110" i="2"/>
  <c r="H109" i="2"/>
  <c r="F109" i="2"/>
  <c r="H108" i="2"/>
  <c r="F108" i="2"/>
  <c r="H106" i="2"/>
  <c r="F106" i="2"/>
  <c r="H105" i="2"/>
  <c r="F105" i="2"/>
  <c r="H104" i="2"/>
  <c r="F104" i="2"/>
  <c r="H102" i="2"/>
  <c r="F102" i="2"/>
  <c r="H93" i="2"/>
  <c r="F93" i="2"/>
  <c r="H91" i="2"/>
  <c r="F91" i="2"/>
  <c r="F90" i="2"/>
  <c r="I90" i="2" s="1"/>
  <c r="H89" i="2"/>
  <c r="F89" i="2"/>
  <c r="H88" i="2"/>
  <c r="F88" i="2"/>
  <c r="H87" i="2"/>
  <c r="F87" i="2"/>
  <c r="H86" i="2"/>
  <c r="F86" i="2"/>
  <c r="H85" i="2"/>
  <c r="F85" i="2"/>
  <c r="F83" i="2"/>
  <c r="I83" i="2" s="1"/>
  <c r="H82" i="2"/>
  <c r="F82" i="2"/>
  <c r="H81" i="2"/>
  <c r="F81" i="2"/>
  <c r="H80" i="2"/>
  <c r="F80" i="2"/>
  <c r="F78" i="2"/>
  <c r="I78" i="2" s="1"/>
  <c r="H69" i="2"/>
  <c r="F69" i="2"/>
  <c r="H68" i="2"/>
  <c r="F68" i="2"/>
  <c r="H67" i="2"/>
  <c r="F67" i="2"/>
  <c r="H66" i="2"/>
  <c r="F66" i="2"/>
  <c r="H65" i="2"/>
  <c r="F65" i="2"/>
  <c r="H64" i="2"/>
  <c r="F64" i="2"/>
  <c r="H62" i="2"/>
  <c r="F62" i="2"/>
  <c r="F61" i="2"/>
  <c r="I61" i="2" s="1"/>
  <c r="F60" i="2"/>
  <c r="I60" i="2" s="1"/>
  <c r="F59" i="2"/>
  <c r="I59" i="2" s="1"/>
  <c r="H58" i="2"/>
  <c r="I58" i="2" s="1"/>
  <c r="F57" i="2"/>
  <c r="I57" i="2" s="1"/>
  <c r="H55" i="2"/>
  <c r="F55" i="2"/>
  <c r="F43" i="2"/>
  <c r="H41" i="2"/>
  <c r="F41" i="2"/>
  <c r="H40" i="2"/>
  <c r="F40" i="2"/>
  <c r="H39" i="2"/>
  <c r="I39" i="2" s="1"/>
  <c r="H38" i="2"/>
  <c r="I38" i="2" s="1"/>
  <c r="O41" i="2" l="1"/>
  <c r="I400" i="2"/>
  <c r="I374" i="2"/>
  <c r="I398" i="2"/>
  <c r="I401" i="2"/>
  <c r="I403" i="2"/>
  <c r="I405" i="2"/>
  <c r="I415" i="2"/>
  <c r="I40" i="2"/>
  <c r="I284" i="2"/>
  <c r="I307" i="2"/>
  <c r="I279" i="2"/>
  <c r="I343" i="2"/>
  <c r="I277" i="2"/>
  <c r="I283" i="2"/>
  <c r="I81" i="2"/>
  <c r="I108" i="2"/>
  <c r="I113" i="2"/>
  <c r="I115" i="2"/>
  <c r="I127" i="2"/>
  <c r="I129" i="2"/>
  <c r="I131" i="2"/>
  <c r="I134" i="2"/>
  <c r="I181" i="2"/>
  <c r="I205" i="2"/>
  <c r="I234" i="2"/>
  <c r="I319" i="2"/>
  <c r="I135" i="2"/>
  <c r="I154" i="2"/>
  <c r="I156" i="2"/>
  <c r="I158" i="2"/>
  <c r="I246" i="2"/>
  <c r="I252" i="2"/>
  <c r="I260" i="2"/>
  <c r="I354" i="2"/>
  <c r="I379" i="2"/>
  <c r="I393" i="2"/>
  <c r="I80" i="2"/>
  <c r="I139" i="2"/>
  <c r="I187" i="2"/>
  <c r="I198" i="2"/>
  <c r="I200" i="2"/>
  <c r="I299" i="2"/>
  <c r="I351" i="2"/>
  <c r="I368" i="2"/>
  <c r="I87" i="2"/>
  <c r="I236" i="2"/>
  <c r="I258" i="2"/>
  <c r="I356" i="2"/>
  <c r="I159" i="2"/>
  <c r="I163" i="2"/>
  <c r="I177" i="2"/>
  <c r="I199" i="2"/>
  <c r="I201" i="2"/>
  <c r="I230" i="2"/>
  <c r="I325" i="2"/>
  <c r="I327" i="2"/>
  <c r="I331" i="2"/>
  <c r="I438" i="2"/>
  <c r="I65" i="2"/>
  <c r="I155" i="2"/>
  <c r="I179" i="2"/>
  <c r="I212" i="2"/>
  <c r="I227" i="2"/>
  <c r="I270" i="2"/>
  <c r="I308" i="2"/>
  <c r="I370" i="2"/>
  <c r="I397" i="2"/>
  <c r="I416" i="2"/>
  <c r="I419" i="2"/>
  <c r="I422" i="2"/>
  <c r="I86" i="2"/>
  <c r="I88" i="2"/>
  <c r="I137" i="2"/>
  <c r="I184" i="2"/>
  <c r="I186" i="2"/>
  <c r="I249" i="2"/>
  <c r="I251" i="2"/>
  <c r="I253" i="2"/>
  <c r="I255" i="2"/>
  <c r="I294" i="2"/>
  <c r="I328" i="2"/>
  <c r="I348" i="2"/>
  <c r="I376" i="2"/>
  <c r="I378" i="2"/>
  <c r="I425" i="2"/>
  <c r="I41" i="2"/>
  <c r="I151" i="2"/>
  <c r="I157" i="2"/>
  <c r="I224" i="2"/>
  <c r="I229" i="2"/>
  <c r="I272" i="2"/>
  <c r="I306" i="2"/>
  <c r="I318" i="2"/>
  <c r="I333" i="2"/>
  <c r="I424" i="2"/>
  <c r="I66" i="2"/>
  <c r="I68" i="2"/>
  <c r="I89" i="2"/>
  <c r="I102" i="2"/>
  <c r="I105" i="2"/>
  <c r="I141" i="2"/>
  <c r="I160" i="2"/>
  <c r="I164" i="2"/>
  <c r="I174" i="2"/>
  <c r="I176" i="2"/>
  <c r="I208" i="2"/>
  <c r="I211" i="2"/>
  <c r="I226" i="2"/>
  <c r="I232" i="2"/>
  <c r="I256" i="2"/>
  <c r="I304" i="2"/>
  <c r="I309" i="2"/>
  <c r="I321" i="2"/>
  <c r="I349" i="2"/>
  <c r="I367" i="2"/>
  <c r="I421" i="2"/>
  <c r="I55" i="2"/>
  <c r="I67" i="2"/>
  <c r="I69" i="2"/>
  <c r="I165" i="2"/>
  <c r="I357" i="2"/>
  <c r="I402" i="2"/>
  <c r="I106" i="2"/>
  <c r="I109" i="2"/>
  <c r="I114" i="2"/>
  <c r="I116" i="2"/>
  <c r="I130" i="2"/>
  <c r="I188" i="2"/>
  <c r="I278" i="2"/>
  <c r="I85" i="2"/>
  <c r="I128" i="2"/>
  <c r="I136" i="2"/>
  <c r="I180" i="2"/>
  <c r="I202" i="2"/>
  <c r="I222" i="2"/>
  <c r="I231" i="2"/>
  <c r="I233" i="2"/>
  <c r="I250" i="2"/>
  <c r="I257" i="2"/>
  <c r="I259" i="2"/>
  <c r="I276" i="2"/>
  <c r="I285" i="2"/>
  <c r="I296" i="2"/>
  <c r="I298" i="2"/>
  <c r="I320" i="2"/>
  <c r="I322" i="2"/>
  <c r="I332" i="2"/>
  <c r="I342" i="2"/>
  <c r="I350" i="2"/>
  <c r="I355" i="2"/>
  <c r="I369" i="2"/>
  <c r="I371" i="2"/>
  <c r="I380" i="2"/>
  <c r="I392" i="2"/>
  <c r="I418" i="2"/>
  <c r="I426" i="2"/>
  <c r="I43" i="2"/>
  <c r="I64" i="2"/>
  <c r="I82" i="2"/>
  <c r="I91" i="2"/>
  <c r="I110" i="2"/>
  <c r="I132" i="2"/>
  <c r="I140" i="2"/>
  <c r="I153" i="2"/>
  <c r="I175" i="2"/>
  <c r="I182" i="2"/>
  <c r="I185" i="2"/>
  <c r="I203" i="2"/>
  <c r="I207" i="2"/>
  <c r="I209" i="2"/>
  <c r="I228" i="2"/>
  <c r="I235" i="2"/>
  <c r="I237" i="2"/>
  <c r="I254" i="2"/>
  <c r="I261" i="2"/>
  <c r="I271" i="2"/>
  <c r="I273" i="2"/>
  <c r="I282" i="2"/>
  <c r="I297" i="2"/>
  <c r="I301" i="2"/>
  <c r="I303" i="2"/>
  <c r="I326" i="2"/>
  <c r="I347" i="2"/>
  <c r="I375" i="2"/>
  <c r="I377" i="2"/>
  <c r="I391" i="2"/>
  <c r="I394" i="2"/>
  <c r="I396" i="2"/>
  <c r="I404" i="2"/>
  <c r="I414" i="2"/>
  <c r="I423" i="2"/>
  <c r="I138" i="2"/>
  <c r="I152" i="2"/>
  <c r="I178" i="2"/>
  <c r="I204" i="2"/>
  <c r="I62" i="2"/>
  <c r="I93" i="2"/>
  <c r="I104" i="2"/>
  <c r="I302" i="2"/>
  <c r="I395" i="2"/>
  <c r="I8" i="2" l="1"/>
  <c r="I20" i="2"/>
  <c r="I10" i="2"/>
  <c r="I11" i="2"/>
  <c r="I439" i="2"/>
  <c r="I13" i="2"/>
  <c r="I12" i="2"/>
  <c r="I17" i="2"/>
  <c r="I14" i="2"/>
  <c r="I16" i="2"/>
  <c r="I15" i="2"/>
  <c r="I19" i="2"/>
  <c r="I9" i="2"/>
  <c r="I18" i="2"/>
  <c r="C14" i="1" l="1"/>
  <c r="E14" i="1" s="1"/>
  <c r="I21" i="2"/>
  <c r="C13" i="1"/>
  <c r="E13" i="1" s="1"/>
  <c r="E19" i="1" l="1"/>
  <c r="F38" i="1" s="1"/>
  <c r="B19" i="1" l="1"/>
</calcChain>
</file>

<file path=xl/sharedStrings.xml><?xml version="1.0" encoding="utf-8"?>
<sst xmlns="http://schemas.openxmlformats.org/spreadsheetml/2006/main" count="654" uniqueCount="426">
  <si>
    <t>สรุปผลการประมาณราคาค่าก่อสร้าง</t>
  </si>
  <si>
    <t>ลำดับที่</t>
  </si>
  <si>
    <t>รายการ</t>
  </si>
  <si>
    <t>ค่าวัสดุและค่าแรงงาน</t>
  </si>
  <si>
    <t>เป็นเงิน/บาท</t>
  </si>
  <si>
    <t>รวมค่าก่อสร้าง</t>
  </si>
  <si>
    <t>หมายเหตุ</t>
  </si>
  <si>
    <t>Factor F</t>
  </si>
  <si>
    <t xml:space="preserve">ส่วนราชการ สำนักงานคณะกรรมการการอาชีวศึกษา </t>
  </si>
  <si>
    <t>เจ้าของอาคาร  สำนักงานคณะกรรมการการอาชีวศึกษา</t>
  </si>
  <si>
    <t>ประเภทงานอาคาร</t>
  </si>
  <si>
    <t>ประเภทงานที่ไม่พิจารณา Factor F</t>
  </si>
  <si>
    <t>สรุป</t>
  </si>
  <si>
    <t>เงื่อนไข Factor F ว364</t>
  </si>
  <si>
    <t>- เงินล่วงหน้าจ่าย -%</t>
  </si>
  <si>
    <t>- เงินประกันผลงานหัก -%</t>
  </si>
  <si>
    <t>- ดอกเบี้ยเงินกู้ 6%</t>
  </si>
  <si>
    <t>- ค่าภาษีมูลค่าเพิ่ม 7%</t>
  </si>
  <si>
    <t>แบบ ปร.5</t>
  </si>
  <si>
    <t>สำนักงานคณะกรรมการการอาชีวศึกษา</t>
  </si>
  <si>
    <t>จำนวน</t>
  </si>
  <si>
    <t>หน่วย</t>
  </si>
  <si>
    <t>ราคาวัสดุ</t>
  </si>
  <si>
    <t>ราคาหน่วยละ</t>
  </si>
  <si>
    <t>จำนวนเงิน</t>
  </si>
  <si>
    <t>ค่าแรงงาน</t>
  </si>
  <si>
    <t>รวมค่าวัสดุ</t>
  </si>
  <si>
    <t>และค่าแรงงาน</t>
  </si>
  <si>
    <t>งานดินและงานฐานราก</t>
  </si>
  <si>
    <t>งานโครงสร้าง</t>
  </si>
  <si>
    <t>งานหลังคา</t>
  </si>
  <si>
    <t>งานฝ้าเพดาน</t>
  </si>
  <si>
    <t>งานปูนและงานตกแต่งผนัง</t>
  </si>
  <si>
    <t>งานทำผิวพื้น</t>
  </si>
  <si>
    <t>งานประตูหน้าต่าง</t>
  </si>
  <si>
    <t>งานสี</t>
  </si>
  <si>
    <t>งานสุขภัณฑ์</t>
  </si>
  <si>
    <t>งานเบ็ดเตล็ด</t>
  </si>
  <si>
    <t>งานระบบสุขาภิบาลอาคาร</t>
  </si>
  <si>
    <t>งานไฟฟ้า</t>
  </si>
  <si>
    <t>รวมราคาวัสดุและแรงงานเป็นงบประมาณ</t>
  </si>
  <si>
    <t>รวม</t>
  </si>
  <si>
    <t>สรุปงานก่อสร้าง</t>
  </si>
  <si>
    <t>ขุดดินและถมคืน</t>
  </si>
  <si>
    <t>วัสดุรองก้น(ทรายหยาบ)</t>
  </si>
  <si>
    <t>คอนกรีตหยาบรองก้นฐานราก</t>
  </si>
  <si>
    <t>ลบ.ม</t>
  </si>
  <si>
    <t>ต้น</t>
  </si>
  <si>
    <t>2.2.1</t>
  </si>
  <si>
    <t>2.2.2</t>
  </si>
  <si>
    <t>2.2.3</t>
  </si>
  <si>
    <t>2.2.4</t>
  </si>
  <si>
    <t>2.2.5</t>
  </si>
  <si>
    <t>2.3.1</t>
  </si>
  <si>
    <t>2.3.2</t>
  </si>
  <si>
    <t>2.3.3</t>
  </si>
  <si>
    <t>2.3.4</t>
  </si>
  <si>
    <t>2.3.5</t>
  </si>
  <si>
    <t>2.3.6</t>
  </si>
  <si>
    <t>2.3.7</t>
  </si>
  <si>
    <t>2.4.1</t>
  </si>
  <si>
    <t>2.4.2</t>
  </si>
  <si>
    <t>2.4.3</t>
  </si>
  <si>
    <t>2.4.4</t>
  </si>
  <si>
    <t>ตะปู</t>
  </si>
  <si>
    <t>เหล็กเสริมคอนกรีต</t>
  </si>
  <si>
    <t>เหล็ก SD40 Dai 12 มม.</t>
  </si>
  <si>
    <t>เหล็ก SD40 Dai 16 มม.</t>
  </si>
  <si>
    <t>เหล็ก SD40 Dai 20 มม.</t>
  </si>
  <si>
    <t>เหล็ก SD40 Dai 25 มม.</t>
  </si>
  <si>
    <t>ลวดผูกเหล็ก เบอร์ 18</t>
  </si>
  <si>
    <t>เหล็ก SR24 Dai 6 มม.</t>
  </si>
  <si>
    <t>ตร.ม</t>
  </si>
  <si>
    <t>ลบ.ฟ</t>
  </si>
  <si>
    <t>ก.ก</t>
  </si>
  <si>
    <t>ตัน</t>
  </si>
  <si>
    <t>ตรม</t>
  </si>
  <si>
    <t>ตรม.</t>
  </si>
  <si>
    <t>กก.</t>
  </si>
  <si>
    <t>ม</t>
  </si>
  <si>
    <t>บัวหินขัดสำเร็จรูป</t>
  </si>
  <si>
    <t>ปูนทรายปรับระดับทำผิว เตรียมผิว</t>
  </si>
  <si>
    <t>6.1.1</t>
  </si>
  <si>
    <t>6.1.2</t>
  </si>
  <si>
    <t>ชุด</t>
  </si>
  <si>
    <t>ตร.ฟ</t>
  </si>
  <si>
    <t>อุปกรณ์ยึดแขวนท่อ น้ำยา และอื่นๆ</t>
  </si>
  <si>
    <t>12.2.1</t>
  </si>
  <si>
    <t>12.2.2</t>
  </si>
  <si>
    <t>12.3.1</t>
  </si>
  <si>
    <t>12.3.2</t>
  </si>
  <si>
    <t>12.3.3</t>
  </si>
  <si>
    <t>set</t>
  </si>
  <si>
    <t>เสาเอ็นและทับหลัง ค.ส.ล.ขนาด 10x10 ซม.</t>
  </si>
  <si>
    <t>vat7%</t>
  </si>
  <si>
    <t>เจาะสำรวจชั้นดิน</t>
  </si>
  <si>
    <t>จุด</t>
  </si>
  <si>
    <t>1.5.1</t>
  </si>
  <si>
    <t>1.5.2</t>
  </si>
  <si>
    <t>คอนกรีตโครงสร้าง(คอนกรีตสำเร็จรูป 210ksc)</t>
  </si>
  <si>
    <t>2.2.6</t>
  </si>
  <si>
    <t>ปูนทรายรองพื้นแทนแบบท้องคานและแบบพื้น</t>
  </si>
  <si>
    <t>รับน้ำหนักได้ไม่น้อยกว่า 500 กก./ตรม.</t>
  </si>
  <si>
    <t>คอนกรีตทับหน้า</t>
  </si>
  <si>
    <t>เหล็ก L90x90x7 mm</t>
  </si>
  <si>
    <t>เหล็ก L45x45x5 mm</t>
  </si>
  <si>
    <r>
      <rPr>
        <sz val="14"/>
        <color rgb="FF000000"/>
        <rFont val="TH SarabunPSK"/>
        <family val="2"/>
      </rPr>
      <t>กก.</t>
    </r>
  </si>
  <si>
    <r>
      <rPr>
        <sz val="14"/>
        <color rgb="FF000000"/>
        <rFont val="TH SarabunPSK"/>
        <family val="2"/>
      </rPr>
      <t>ตร.ม.</t>
    </r>
  </si>
  <si>
    <t>เหล็ก C100x50X20x2.3mm</t>
  </si>
  <si>
    <t>3.8.3</t>
  </si>
  <si>
    <t>3.8.6</t>
  </si>
  <si>
    <t>Flashing ครอบหลังคา</t>
  </si>
  <si>
    <t>หลังคากันสาดใหญ่</t>
  </si>
  <si>
    <t>แผ่นหลังคาดัดโค้งเหล็กเคลือบสีหนา0.57มม</t>
  </si>
  <si>
    <t>หลังคากันสาดเล็ก</t>
  </si>
  <si>
    <t>ลวดตะแกรงเบอร์ 18 เคลือบ PVC สีขาว</t>
  </si>
  <si>
    <t>3.8.4</t>
  </si>
  <si>
    <t>3.8.5</t>
  </si>
  <si>
    <t>ม.</t>
  </si>
  <si>
    <t>ทาสีกันสนิมและสีน้ำมันท่อเหล็ก</t>
  </si>
  <si>
    <t>3.8.8</t>
  </si>
  <si>
    <t>3.8.7</t>
  </si>
  <si>
    <t>ท่อเหล็กกลมผิวดำ Ø 2 นิ้ว หนา 2.5 มม</t>
  </si>
  <si>
    <t>3.8.9</t>
  </si>
  <si>
    <t>3.8.10</t>
  </si>
  <si>
    <t>3.8.11</t>
  </si>
  <si>
    <t>3.8.12</t>
  </si>
  <si>
    <t>3.8.13</t>
  </si>
  <si>
    <t>ฝ้าแผ่นยิบซั่มบอร์ด หนา 9 มม ฉาบรอยต่อเรียบ</t>
  </si>
  <si>
    <t>ฝ้าทีบาร์ กรุแผ่นกระเบื้องกระดาษหนา 4 มม.</t>
  </si>
  <si>
    <t>ฝ้าฉาบปูนเรียบภายใน</t>
  </si>
  <si>
    <t>ฝ้าฉาบปูนเรียบภายนอก</t>
  </si>
  <si>
    <t>งานผิวพื้น</t>
  </si>
  <si>
    <t xml:space="preserve">พ1 พื้น คสล.ผิวขัดมัน </t>
  </si>
  <si>
    <t>ผิวพื้น พ1 ทำระบบกันซึม</t>
  </si>
  <si>
    <t>พ3 พื้นปูกระเบื้องหินขัดสำเร็จรูป</t>
  </si>
  <si>
    <t>5.4.1</t>
  </si>
  <si>
    <t>5.4.2</t>
  </si>
  <si>
    <t>จมูกบันได PVC ขนาด 2" หนา 5 มม.</t>
  </si>
  <si>
    <t>พ4 พื้น คสล. ผิวปูกระเบื้องดินเผาเคลือบ 8"x8"</t>
  </si>
  <si>
    <t>ฉาบปูนผนังภายใน</t>
  </si>
  <si>
    <t>ฉาบปูนผนังภายนอก</t>
  </si>
  <si>
    <t>ฉาบปูนโครงสร้างภายใน</t>
  </si>
  <si>
    <t>ฉาบปูนโครงสร้างภายนอก</t>
  </si>
  <si>
    <t>ฉาบปูนทรายรองพื้นเตรียมเพื่อบุกระเบื้อง</t>
  </si>
  <si>
    <t>ประตูรวมอุปกรณ์</t>
  </si>
  <si>
    <t>ช1ช่องลมเกล็ดเหล็กติดตาย 4 ช่อง</t>
  </si>
  <si>
    <t xml:space="preserve">ชุด    </t>
  </si>
  <si>
    <t xml:space="preserve">ชุด </t>
  </si>
  <si>
    <t xml:space="preserve">กระจกใส 5 มม.                     </t>
  </si>
  <si>
    <t xml:space="preserve">กระจกฝ้า 5 มม.                            </t>
  </si>
  <si>
    <t xml:space="preserve">ทาภายในสีน้ำพลาสติกอะคริลิค 100% </t>
  </si>
  <si>
    <t xml:space="preserve">ทาภายนอกสีน้ำพลาสติกอะคริลิค 100% </t>
  </si>
  <si>
    <t>ทาสีน้ำมันทาเหล็ก</t>
  </si>
  <si>
    <t>ชุดเซตก็อกน้ำพร้อมสะดืออ่างล้างหน้า ท่อน้ำทิ้ง และสายน้ำดี GFA - 005 - 100A/1</t>
  </si>
  <si>
    <t>สต๊อบวาล์ว 1/2"</t>
  </si>
  <si>
    <t xml:space="preserve">ชุด      </t>
  </si>
  <si>
    <t xml:space="preserve">โถส้วมนั่งราบชักโครก TF-2696 SCDW - WT-0              </t>
  </si>
  <si>
    <t xml:space="preserve">โถส้วมนั่งยองมีฐาน เคลือบขาว TF-101P                  </t>
  </si>
  <si>
    <t>อ่างล้างหน้า TF- 476S-WT แบบฝังเคาน์เตอร์</t>
  </si>
  <si>
    <t xml:space="preserve">โถปัสสาวะชายแบบแขวนTF-6401 - WT-0             </t>
  </si>
  <si>
    <t>พร้อมอุปกรณ์ฟลัชวาล์ว</t>
  </si>
  <si>
    <t xml:space="preserve">ชุดสายชำระพีวีซี สีขาว A-4800-WT                           </t>
  </si>
  <si>
    <t xml:space="preserve">ตะแกรงทองเหลืองชุบแบบมีที่ดักกลิ่นØ3"                  </t>
  </si>
  <si>
    <t xml:space="preserve">ประตูน้ำแบบบอลวาล์ว ขนาด1/2"                          </t>
  </si>
  <si>
    <t>10.1.1</t>
  </si>
  <si>
    <t>10.1.2</t>
  </si>
  <si>
    <t>10.1.3</t>
  </si>
  <si>
    <t>บันได ST1,ST2,ST3</t>
  </si>
  <si>
    <t>บันไดลิงเหล็กØ2" 1 1/2" ขึ้นชั้นถังเก็บน้ำ</t>
  </si>
  <si>
    <t>บันไดลิงเหล็กØ2"ขึ้นหลังคาดาดฟ้า</t>
  </si>
  <si>
    <t>ราวกันตกเหล็กØ21/2"ชั้นหลังคาดาดฟ้า</t>
  </si>
  <si>
    <t>กันสาดเกล็ดอลูมิเนียมตัวซีเคลือบสี หนา</t>
  </si>
  <si>
    <t>พื้นgs ชั้นล่างผิวขัดเรียบ</t>
  </si>
  <si>
    <t xml:space="preserve">ลบ.ม       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</si>
  <si>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</si>
  <si>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</si>
  <si>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</si>
  <si>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</si>
  <si>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</si>
  <si>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</si>
  <si>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</si>
  <si>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</si>
  <si>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10.1.12</t>
  </si>
  <si>
    <t>10.7.1</t>
  </si>
  <si>
    <t>เหล็ก 9 มม.ระยะ 0.25 #ซม</t>
  </si>
  <si>
    <t>ทรายหยาบรองพื้น 0.05 ม.</t>
  </si>
  <si>
    <t>ลบ.ม.</t>
  </si>
  <si>
    <t>เคาน์เตอร์ คสล.ผิวกรุหินอ่อนสีเทายาว2.80 ม.</t>
  </si>
  <si>
    <t>10.7.2</t>
  </si>
  <si>
    <t>10.7.3</t>
  </si>
  <si>
    <t>งานเดินท่อโสโครก (PVCชั้น 8.5)</t>
  </si>
  <si>
    <t>งานเดินท่อน้ำทิ้ง (PVC ชั้น 8.5)</t>
  </si>
  <si>
    <t>งานเดินท่อประปา (PVC ชั้น13.5)</t>
  </si>
  <si>
    <t xml:space="preserve">อัน        </t>
  </si>
  <si>
    <t>งานระบบสุขาภิบาลภายนอกอาคาร</t>
  </si>
  <si>
    <t>ขุดดินถมคืน</t>
  </si>
  <si>
    <t>เสาเข็มคอนกรีตหกเหลี่ยมกลวง 6"x 4.00ม</t>
  </si>
  <si>
    <t>คอนกรีตฐานและพื้นบน</t>
  </si>
  <si>
    <t xml:space="preserve">เหล็ก SR24 Ø 9 มม.                                     </t>
  </si>
  <si>
    <t xml:space="preserve">เหล็ก SD30 Ø 12 มม.                                    </t>
  </si>
  <si>
    <t>โครงสร้างรับบ่อเกรอะ-บ่อซึม</t>
  </si>
  <si>
    <t>เสาเข็มคอนกรีตหกเหลี่ยมกลวง 6"x 6.00ม</t>
  </si>
  <si>
    <t xml:space="preserve">เหล็ก SR24 Ø 9 มม.                                  </t>
  </si>
  <si>
    <t xml:space="preserve">รางระบายน้ำ คสล.                                   </t>
  </si>
  <si>
    <t xml:space="preserve">ท่อ PVC Ø10" ชั้น 8.5                                   </t>
  </si>
  <si>
    <t xml:space="preserve">ม.         </t>
  </si>
  <si>
    <t>แผงสวิตช์และเซอร์กิตเบรกเกอร์</t>
  </si>
  <si>
    <t>12.1.1</t>
  </si>
  <si>
    <t>MDB(MAIN DistributionBoard)3P1250AT1600AF 50KA</t>
  </si>
  <si>
    <t xml:space="preserve">- 3Ø4W415/240V Cu Busbar 1600A                       </t>
  </si>
  <si>
    <t xml:space="preserve">- METER PACK                                            </t>
  </si>
  <si>
    <t xml:space="preserve">- OUT GOING MODULE                                   </t>
  </si>
  <si>
    <t xml:space="preserve">- IN COMING MODULE                                    </t>
  </si>
  <si>
    <t xml:space="preserve">- MCB 200AT250AF 3P IC 36KA                        </t>
  </si>
  <si>
    <t xml:space="preserve">- GROUNDING SYSTEM                                    </t>
  </si>
  <si>
    <t xml:space="preserve">12.1.2   </t>
  </si>
  <si>
    <t>Lighting Panel Board LP-1L1,LP-2L1,LP-3L1,LP-4L1</t>
  </si>
  <si>
    <t xml:space="preserve">- 48 WATY3Ø4W415/240V250A BUSBAR                 </t>
  </si>
  <si>
    <t xml:space="preserve">- MCCB 3P 200AT 250AF 25KA                          </t>
  </si>
  <si>
    <t xml:space="preserve">- MCB 1P 16AT 63AF 6KA                              </t>
  </si>
  <si>
    <r>
      <rPr>
        <sz val="16"/>
        <color rgb="FF000000"/>
        <rFont val="TH SarabunPSK"/>
        <family val="2"/>
      </rPr>
      <t>12.1.3</t>
    </r>
  </si>
  <si>
    <t>ท่อและรางเดินสายไฟ</t>
  </si>
  <si>
    <t xml:space="preserve">- Cable Tray 600X100x1.5 mm.    </t>
  </si>
  <si>
    <t>สายไฟ</t>
  </si>
  <si>
    <t xml:space="preserve">- NYY 300 SQ.MM                                 </t>
  </si>
  <si>
    <t xml:space="preserve">- THW 120 SQ.MM                                 </t>
  </si>
  <si>
    <t xml:space="preserve">- THW 35 SQ.MM                                   </t>
  </si>
  <si>
    <t xml:space="preserve">- THW 6  SQ.MM                                   </t>
  </si>
  <si>
    <t xml:space="preserve">- THW 4  SQ.MM                                   </t>
  </si>
  <si>
    <t xml:space="preserve">- THW 2.5 SQ.MM                                  </t>
  </si>
  <si>
    <t xml:space="preserve">- BARE 95 sq.mm                                    </t>
  </si>
  <si>
    <t xml:space="preserve">- Accessories                                              </t>
  </si>
  <si>
    <t xml:space="preserve">LED Lighting Fixture1X14W Wall Light                    </t>
  </si>
  <si>
    <t>LED LightingFixture1X7W Downlight,PlasticSet</t>
  </si>
  <si>
    <t>LED LightingFixture1X18W Downlight,PlasticSet</t>
  </si>
  <si>
    <t>งานที่ไม่พิจารณาให้ค่า Factor F.</t>
  </si>
  <si>
    <t>กระดานดำแบบไวท์บอรด์แผ่นเหล็กเคลือบสี</t>
  </si>
  <si>
    <t>ถังดับเพลิงแบบ CHEMICAL POWDER15 ปอนด์</t>
  </si>
  <si>
    <t>เครื่องปั๊มน้ำ 3 HP PHASE 380 V 2900 RPM</t>
  </si>
  <si>
    <t>ชุดควบคุมเครื่องปั้มน้ำอัตโนมัติขนาด 3 แรงม้า</t>
  </si>
  <si>
    <t>บ่อเกรอะ-บ่อซึมสำเร็จรูป ขนาดความจุ 6.0 ลบม.</t>
  </si>
  <si>
    <t>แบบเติมอากาศพร้อมด้วยเครื่องเติมอากาศ</t>
  </si>
  <si>
    <t>ขนาด 100 ลิตร/นาที 1 เครื่อง และตู้คอลโทรล 1 ตู้</t>
  </si>
  <si>
    <t>ประมาณราคาเมื่อวันที่ 11 เดือนกุมภาพันธ์ พ.ศ. 2563</t>
  </si>
  <si>
    <t>วันที่ 11 กุมภาพันธ์ 2563</t>
  </si>
  <si>
    <t xml:space="preserve">แบบหล่อคอนกรีต </t>
  </si>
  <si>
    <t>ไม้แบบ</t>
  </si>
  <si>
    <t>ค่าแรงไม้แบบ</t>
  </si>
  <si>
    <t>ไม้เคร่า</t>
  </si>
  <si>
    <t>ไม้คำยัน</t>
  </si>
  <si>
    <t>แผ่นเหล็กหนา 10 mm</t>
  </si>
  <si>
    <t>แผ่นเหล็กหนา 6 mm</t>
  </si>
  <si>
    <t>J-Bolte ขนาด25 มม.ยาว 50 ซม.</t>
  </si>
  <si>
    <t>ทาสีกันสนิมและสีน้ำมันเหล็กโครงหลัง</t>
  </si>
  <si>
    <t>ฉนวนใยแก้วสีเขียวกันความร้อน หนา≥ 15 มม.</t>
  </si>
  <si>
    <t>แผ่นหลังคาดัดโค้งเหล็กเคลือบสี หนา 0.57มม</t>
  </si>
  <si>
    <t>ฝ้ากระเบื้องแผ่นเรียบ 4 มม โครงเหล็ก LG1"X2"</t>
  </si>
  <si>
    <t>เหล็กซี 100x50x20x3.2 มม. ยึดฝ้า</t>
  </si>
  <si>
    <t>พ2 พื้น คสล.ผิวขัดเรียบ</t>
  </si>
  <si>
    <t>ผ1 ผนังก่ออิฐครึ่งแผ่น</t>
  </si>
  <si>
    <t>ผ2 ผนังกรุกระเบื้องเคลือบ 8"x8"</t>
  </si>
  <si>
    <t>ผ3 ผนัง คสล. หนา 6 ซม.</t>
  </si>
  <si>
    <t>ผ4 ผนังคสล. หนา 10 ซม.</t>
  </si>
  <si>
    <t>ป1 ประตูบานม้วนเหล็กเคลือบสีใบเดี่ยวกว้าง 3.65 ม</t>
  </si>
  <si>
    <t>ป2 ประตูบานม้วนเหล็กเคลือบสีใบเดี่ยวกว้าง 2.80 ม</t>
  </si>
  <si>
    <t>ป3 ประตูบานม้วนเหล็กเคลือบสีใบเดี่ยวกว้าง 2.00 ม</t>
  </si>
  <si>
    <t>ป4 ประตูบานเปิดเหล็กมีช่องกระจกใส</t>
  </si>
  <si>
    <t>ป5 น1 ประตูบานเหล็ก4ช่องหน้าต่างบานเกล็ด</t>
  </si>
  <si>
    <t>ป6 ประตูบานเหล็ก</t>
  </si>
  <si>
    <t>ป5 น3 ประตูบานเหล็ก 2 ช่อง หน้าต่างบานเปิด</t>
  </si>
  <si>
    <t>ป7 ประตูบานเปิด พีวีซี วงกบไม้เนื้อแข็ง</t>
  </si>
  <si>
    <t>ป8 ประตูบานเปิดไม่อัด วงกบไม้เนื้อแข็ง</t>
  </si>
  <si>
    <t>ป9 ประตูบานเกล็ดเหล็ก สูง 2.00 ม</t>
  </si>
  <si>
    <t>ป9' ประตูบานเกล็ดเหล็ก สูง1.80 ม</t>
  </si>
  <si>
    <t>หน้าต่างรวมอุปกรณ์</t>
  </si>
  <si>
    <t>น4 หน้าต่างบานเกล็ดกระจกใส 12 ช่อง</t>
  </si>
  <si>
    <t>น5 หน้าต่างบานเกล็ดกระจกใส 3 ช่อง</t>
  </si>
  <si>
    <t>น6 หน้าต่างบานเปิดเหล็ก 3 ช่อง</t>
  </si>
  <si>
    <t>น7 หน้าต่างบานเปิดเหล็ก 4 ช่อง</t>
  </si>
  <si>
    <t>น8 หน้าต่างบานเปิดเหล็ก 4 ช่อง</t>
  </si>
  <si>
    <t>ช2 ช่องแสงกระจกติดตาย 4 ช่อง</t>
  </si>
  <si>
    <t>ช3 หน้าต่างบานเกล็ดกระจกฝ้าติดตาย 3 ช่อง</t>
  </si>
  <si>
    <t>ช3' หน้าต่างบานเกล็ดกระจกฝ้าติดตาย 1 ช่อง</t>
  </si>
  <si>
    <t>ช4 หน้าต่างบานเกล็ดกระจกฝ้าติดตาย 2 ช่อง</t>
  </si>
  <si>
    <t>ช5 ช่องแสงกระจกใสติดตาย 1 ช่อง</t>
  </si>
  <si>
    <t>ช6 ช่องแสงกระจกใสติดตาย 3 ช่อง</t>
  </si>
  <si>
    <t xml:space="preserve">แผงกั้นโถปัสสาวะ DV01UA10K                      </t>
  </si>
  <si>
    <t>ทีใส่กระดาษชำระชุบโครเมี่ยม K-2801-43 -N</t>
  </si>
  <si>
    <t>ขอแขวนผ้าทองเหลืองชุบ</t>
  </si>
  <si>
    <t>กระจกเงาสำเร็จรูปขนาด 90x90 ซม</t>
  </si>
  <si>
    <t>กระจกเงาสำเร็จรูปขนาด 90x100 ซม</t>
  </si>
  <si>
    <t>กระจกเงาสำเร็จรูปขนาด 90x170 ซม</t>
  </si>
  <si>
    <t>เคาน์เตอร์ คสล. กรุหินอ่อนสีเทา ยาว 90 ซม</t>
  </si>
  <si>
    <t>ST1 พื้นชานพักผิวหินขัดสำเร็จรูป</t>
  </si>
  <si>
    <t>ST1 ขั้นบันไดผิวหินขัดสำเร็จรูป</t>
  </si>
  <si>
    <t xml:space="preserve">ST1 จมูกบันได PVC กว้าง 2" หนา 5มม.                 </t>
  </si>
  <si>
    <t>ST1 บัวเชิงผนังหินขัดสำเร็จรูป</t>
  </si>
  <si>
    <t>ST1 ราวบันไดเหล็กและลูกกรงบันไดเหล็ก</t>
  </si>
  <si>
    <t>ST2 พื้นชานพักผิวหินขัดสาเร็จรูป</t>
  </si>
  <si>
    <t>ST2 ขั้นบันไดผิวหินขัดสำเร็จรูป</t>
  </si>
  <si>
    <t>ST2 บัวเชิงผนังหินขัดสำเร็จรูป</t>
  </si>
  <si>
    <t>ST2 ราวบันไดเหล็กและลูกกรงบันไดเหล็ก</t>
  </si>
  <si>
    <t>ST3 ขั้นบันไดผิวหินขัดสำเร็จรูป</t>
  </si>
  <si>
    <t xml:space="preserve">ST3 จมูกบันไดPVCกว้าง 2" หนา 5มม.                 </t>
  </si>
  <si>
    <t xml:space="preserve">ST2 จมูกบันไดPVCกว้าง 2" หนา 5 มม.                 </t>
  </si>
  <si>
    <t>ฝาปิด-เปิดสแตนเลส ขึ้นหลังคา</t>
  </si>
  <si>
    <t xml:space="preserve">คอนกรีตสำเร็จรูป เทหนา 0.10 ม.                                 </t>
  </si>
  <si>
    <t xml:space="preserve"> 0.60 มม. โครงเหล็กกล่อง25x25x2.3 มม</t>
  </si>
  <si>
    <t>ท่ออากาศ (PVC ชั้น 8.5)</t>
  </si>
  <si>
    <t>ข้อต่อและอุปกรณ์ประกอบ</t>
  </si>
  <si>
    <t>m</t>
  </si>
  <si>
    <t>ดวงไฟ สวิตช์และเต้ารับ</t>
  </si>
  <si>
    <t>12.3.10</t>
  </si>
  <si>
    <t>12.3.11</t>
  </si>
  <si>
    <t>ถังเก็บน้ำฝังดินไฟเบอร์กลาส จุ 4000 ลิตร</t>
  </si>
  <si>
    <t>Lot</t>
  </si>
  <si>
    <t>ประเภทอาคารโรงฝึกงาน 4 ชั้น พื้นที่ 4,000 ตารางเมตร</t>
  </si>
  <si>
    <t>ประมาณราคาก่อสร้างอาคารโรงฝึกงาน 4 ชั้น พื้นที่ 4,000 ตารางเมตร</t>
  </si>
  <si>
    <r>
      <t>สถานที่ก่อสร้าง</t>
    </r>
    <r>
      <rPr>
        <b/>
        <sz val="14"/>
        <color theme="1"/>
        <rFont val="TH SarabunPSK"/>
        <family val="2"/>
      </rPr>
      <t xml:space="preserve"> </t>
    </r>
    <r>
      <rPr>
        <sz val="14"/>
        <color theme="1"/>
        <rFont val="TH SarabunPSK"/>
        <family val="2"/>
      </rPr>
      <t>วิทยาลัยเทคนิคอุบลราชธานี</t>
    </r>
  </si>
  <si>
    <t>แบบเลขที่ 49A04</t>
  </si>
  <si>
    <t>ประมาณราคาก่อสร้างโดย นายทวี ห้วยทราย</t>
  </si>
  <si>
    <t>***ราคาวัสดุเดือนกุมภาพันธ์ 2563</t>
  </si>
  <si>
    <t>นายมนตรี  สุริยพันตรี</t>
  </si>
  <si>
    <t>ประธานกรรมการกำหนดราคากลาง</t>
  </si>
  <si>
    <t>......................................................</t>
  </si>
  <si>
    <t>นายอุทัย  ไชยวิเศษ</t>
  </si>
  <si>
    <t>กรรมการกำหนดราคากลาง</t>
  </si>
  <si>
    <t>............................................</t>
  </si>
  <si>
    <t>นายทวี  ห้วยทราย</t>
  </si>
  <si>
    <t>นางสาวธิดารัตน์  บุญดล</t>
  </si>
  <si>
    <t>นายวิทยา  กองตระกูลดี</t>
  </si>
  <si>
    <t>นายปัญจพร  พฤกษชาติ</t>
  </si>
  <si>
    <t>งานไม่พิจารณาให้ค่า Factor F</t>
  </si>
  <si>
    <t>ป5 น2 ประตูบานเหล็ก 2 ช่อง หน้าต่างบานเปิด</t>
  </si>
  <si>
    <t>รวมค่าก่อสร้างเป็นเงินทั้งสิ้นคิดเป็นเงินประมาณ</t>
  </si>
  <si>
    <t>หน่วยงานออกแบบแปลนและรายการ สำนักงานคณะกรรมการการอาชีวศึกษา</t>
  </si>
  <si>
    <r>
      <rPr>
        <sz val="14"/>
        <color rgb="FF000000"/>
        <rFont val="TH SarabunPSK"/>
        <family val="2"/>
      </rPr>
      <t>3.8.1</t>
    </r>
  </si>
  <si>
    <r>
      <rPr>
        <sz val="14"/>
        <color rgb="FF000000"/>
        <rFont val="TH SarabunPSK"/>
        <family val="2"/>
      </rPr>
      <t>3.8.2</t>
    </r>
  </si>
  <si>
    <r>
      <t>ความหนาแน่น 32 Kg/m</t>
    </r>
    <r>
      <rPr>
        <vertAlign val="superscript"/>
        <sz val="14"/>
        <color theme="1"/>
        <rFont val="TH SarabunPSK"/>
        <family val="2"/>
      </rPr>
      <t>3</t>
    </r>
  </si>
  <si>
    <r>
      <rPr>
        <sz val="14"/>
        <color rgb="FF000000"/>
        <rFont val="TH SarabunPSK"/>
        <family val="2"/>
      </rPr>
      <t>ตร.ม</t>
    </r>
  </si>
  <si>
    <r>
      <rPr>
        <sz val="14"/>
        <color rgb="FF000000"/>
        <rFont val="TH SarabunPSK"/>
        <family val="2"/>
      </rPr>
      <t>Flashing</t>
    </r>
  </si>
  <si>
    <r>
      <t>พื้นสำเร็จ Hoollow Core หนา 12 ซม.LL 500kg/m</t>
    </r>
    <r>
      <rPr>
        <vertAlign val="superscript"/>
        <sz val="14"/>
        <color theme="1"/>
        <rFont val="TH SarabunPSK"/>
        <family val="2"/>
      </rPr>
      <t>2</t>
    </r>
  </si>
  <si>
    <r>
      <rPr>
        <sz val="14"/>
        <color rgb="FF000000"/>
        <rFont val="TH SarabunPSK"/>
        <family val="2"/>
      </rPr>
      <t xml:space="preserve">ตรม        </t>
    </r>
  </si>
  <si>
    <r>
      <rPr>
        <sz val="14"/>
        <color rgb="FF000000"/>
        <rFont val="TH SarabunPSK"/>
        <family val="2"/>
      </rPr>
      <t xml:space="preserve">ม         </t>
    </r>
  </si>
  <si>
    <r>
      <rPr>
        <sz val="14"/>
        <color rgb="FF000000"/>
        <rFont val="TH SarabunPSK"/>
        <family val="2"/>
      </rPr>
      <t xml:space="preserve">ม          </t>
    </r>
  </si>
  <si>
    <r>
      <rPr>
        <sz val="14"/>
        <color rgb="FF000000"/>
        <rFont val="TH SarabunPSK"/>
        <family val="2"/>
      </rPr>
      <t xml:space="preserve">ตร.ม       </t>
    </r>
  </si>
  <si>
    <r>
      <rPr>
        <sz val="14"/>
        <color rgb="FF000000"/>
        <rFont val="TH SarabunPSK"/>
        <family val="2"/>
      </rPr>
      <t xml:space="preserve">กก         </t>
    </r>
  </si>
  <si>
    <r>
      <rPr>
        <sz val="14"/>
        <color rgb="FF000000"/>
        <rFont val="TH SarabunPSK"/>
        <family val="2"/>
      </rPr>
      <t xml:space="preserve">ท่อขนาด Ø6"                                             </t>
    </r>
  </si>
  <si>
    <r>
      <rPr>
        <sz val="14"/>
        <color rgb="FF000000"/>
        <rFont val="TH SarabunPSK"/>
        <family val="2"/>
      </rPr>
      <t xml:space="preserve">ม        </t>
    </r>
  </si>
  <si>
    <r>
      <rPr>
        <sz val="14"/>
        <color rgb="FF000000"/>
        <rFont val="TH SarabunPSK"/>
        <family val="2"/>
      </rPr>
      <t xml:space="preserve">ท่อขนาด Ø4"                                             </t>
    </r>
  </si>
  <si>
    <r>
      <rPr>
        <sz val="14"/>
        <color rgb="FF000000"/>
        <rFont val="TH SarabunPSK"/>
        <family val="2"/>
      </rPr>
      <t xml:space="preserve">ท่อขนาด Ø2"                                             </t>
    </r>
  </si>
  <si>
    <r>
      <rPr>
        <sz val="14"/>
        <color rgb="FF000000"/>
        <rFont val="TH SarabunPSK"/>
        <family val="2"/>
      </rPr>
      <t>ข้อต่อและอปกรณ์ประกอบ</t>
    </r>
  </si>
  <si>
    <r>
      <rPr>
        <sz val="14"/>
        <color rgb="FF000000"/>
        <rFont val="TH SarabunPSK"/>
        <family val="2"/>
      </rPr>
      <t xml:space="preserve">lot      </t>
    </r>
  </si>
  <si>
    <r>
      <rPr>
        <sz val="14"/>
        <color rgb="FF000000"/>
        <rFont val="TH SarabunPSK"/>
        <family val="2"/>
      </rPr>
      <t xml:space="preserve">ท่อขนาด Ø3"                                             </t>
    </r>
  </si>
  <si>
    <r>
      <rPr>
        <sz val="14"/>
        <color rgb="FF000000"/>
        <rFont val="TH SarabunPSK"/>
        <family val="2"/>
      </rPr>
      <t xml:space="preserve">lot       </t>
    </r>
  </si>
  <si>
    <r>
      <rPr>
        <sz val="14"/>
        <color rgb="FF000000"/>
        <rFont val="TH SarabunPSK"/>
        <family val="2"/>
      </rPr>
      <t xml:space="preserve">lot        </t>
    </r>
  </si>
  <si>
    <r>
      <rPr>
        <sz val="14"/>
        <color rgb="FF000000"/>
        <rFont val="TH SarabunPSK"/>
        <family val="2"/>
      </rPr>
      <t xml:space="preserve">ท่อขนาด Ø1"                                             </t>
    </r>
  </si>
  <si>
    <r>
      <rPr>
        <sz val="14"/>
        <color rgb="FF000000"/>
        <rFont val="TH SarabunPSK"/>
        <family val="2"/>
      </rPr>
      <t xml:space="preserve">ท่อขนาด Ø1/2"                                           </t>
    </r>
  </si>
  <si>
    <r>
      <rPr>
        <sz val="14"/>
        <color rgb="FF000000"/>
        <rFont val="TH SarabunPSK"/>
        <family val="2"/>
      </rPr>
      <t xml:space="preserve">GATE VALVE Ø1"                                          </t>
    </r>
  </si>
  <si>
    <r>
      <rPr>
        <sz val="14"/>
        <color rgb="FF000000"/>
        <rFont val="TH SarabunPSK"/>
        <family val="2"/>
      </rPr>
      <t xml:space="preserve">CHECK VALVE Ø2"                                        </t>
    </r>
  </si>
  <si>
    <r>
      <rPr>
        <sz val="14"/>
        <color rgb="FF000000"/>
        <rFont val="TH SarabunPSK"/>
        <family val="2"/>
      </rPr>
      <t xml:space="preserve">FOOT VALVE Ø2"                                         </t>
    </r>
  </si>
  <si>
    <r>
      <rPr>
        <sz val="14"/>
        <color rgb="FF000000"/>
        <rFont val="TH SarabunPSK"/>
        <family val="2"/>
      </rPr>
      <t xml:space="preserve">GATE VALVE Ø2"                                         </t>
    </r>
  </si>
  <si>
    <r>
      <rPr>
        <sz val="14"/>
        <color rgb="FF000000"/>
        <rFont val="TH SarabunPSK"/>
        <family val="2"/>
      </rPr>
      <t>ลบ.ม</t>
    </r>
  </si>
  <si>
    <r>
      <rPr>
        <sz val="14"/>
        <color rgb="FF000000"/>
        <rFont val="TH SarabunPSK"/>
        <family val="2"/>
      </rPr>
      <t xml:space="preserve">ต้น        </t>
    </r>
  </si>
  <si>
    <r>
      <rPr>
        <sz val="14"/>
        <color rgb="FF000000"/>
        <rFont val="TH SarabunPSK"/>
        <family val="2"/>
      </rPr>
      <t xml:space="preserve">ลบ.ม     </t>
    </r>
  </si>
  <si>
    <r>
      <rPr>
        <sz val="14"/>
        <color rgb="FF000000"/>
        <rFont val="TH SarabunPSK"/>
        <family val="2"/>
      </rPr>
      <t xml:space="preserve">ม.       </t>
    </r>
  </si>
  <si>
    <r>
      <rPr>
        <sz val="14"/>
        <color rgb="FF000000"/>
        <rFont val="TH SarabunPSK"/>
        <family val="2"/>
      </rPr>
      <t xml:space="preserve">set        </t>
    </r>
  </si>
  <si>
    <r>
      <rPr>
        <sz val="14"/>
        <color rgb="FF000000"/>
        <rFont val="TH SarabunPSK"/>
        <family val="2"/>
      </rPr>
      <t xml:space="preserve">set      </t>
    </r>
  </si>
  <si>
    <r>
      <rPr>
        <sz val="14"/>
        <color rgb="FF000000"/>
        <rFont val="TH SarabunPSK"/>
        <family val="2"/>
      </rPr>
      <t xml:space="preserve">m        </t>
    </r>
  </si>
  <si>
    <r>
      <rPr>
        <sz val="14"/>
        <color rgb="FF000000"/>
        <rFont val="TH SarabunPSK"/>
        <family val="2"/>
      </rPr>
      <t xml:space="preserve">m          </t>
    </r>
  </si>
  <si>
    <r>
      <rPr>
        <sz val="14"/>
        <color rgb="FF000000"/>
        <rFont val="TH SarabunPSK"/>
        <family val="2"/>
      </rPr>
      <t xml:space="preserve">m         </t>
    </r>
  </si>
  <si>
    <r>
      <rPr>
        <sz val="14"/>
        <color rgb="FF000000"/>
        <rFont val="TH SarabunPSK"/>
        <family val="2"/>
      </rPr>
      <t xml:space="preserve">Lot    </t>
    </r>
  </si>
  <si>
    <r>
      <rPr>
        <sz val="14"/>
        <color rgb="FF000000"/>
        <rFont val="TH SarabunPSK"/>
        <family val="2"/>
      </rPr>
      <t xml:space="preserve">- MCB 1P 32AT 63AF 6KA                             </t>
    </r>
  </si>
  <si>
    <r>
      <rPr>
        <sz val="14"/>
        <color rgb="FF000000"/>
        <rFont val="TH SarabunPSK"/>
        <family val="2"/>
      </rPr>
      <t xml:space="preserve">- MCB 1P 40AT 63AF 6KA                              </t>
    </r>
  </si>
  <si>
    <r>
      <rPr>
        <sz val="14"/>
        <color rgb="FF000000"/>
        <rFont val="TH SarabunPSK"/>
        <family val="2"/>
      </rPr>
      <t xml:space="preserve">- MCB 3P 63AT 63AF 6KA                               </t>
    </r>
  </si>
  <si>
    <r>
      <rPr>
        <sz val="14"/>
        <color rgb="FF000000"/>
        <rFont val="TH SarabunPSK"/>
        <family val="2"/>
      </rPr>
      <t>สายไฟ ท่อและรางเดินสายไฟฟ้า</t>
    </r>
  </si>
  <si>
    <r>
      <rPr>
        <sz val="14"/>
        <color rgb="FF000000"/>
        <rFont val="TH SarabunPSK"/>
        <family val="2"/>
      </rPr>
      <t xml:space="preserve">- WIR WAY 100x150x1.2 mm                       </t>
    </r>
  </si>
  <si>
    <r>
      <rPr>
        <sz val="14"/>
        <color rgb="FF000000"/>
        <rFont val="TH SarabunPSK"/>
        <family val="2"/>
      </rPr>
      <t xml:space="preserve">- EMT 1/2"                                            </t>
    </r>
  </si>
  <si>
    <r>
      <rPr>
        <sz val="14"/>
        <color rgb="FF000000"/>
        <rFont val="TH SarabunPSK"/>
        <family val="2"/>
      </rPr>
      <t xml:space="preserve">- EMT 3/4"                                           </t>
    </r>
  </si>
  <si>
    <r>
      <rPr>
        <sz val="14"/>
        <color rgb="FF000000"/>
        <rFont val="TH SarabunPSK"/>
        <family val="2"/>
      </rPr>
      <t xml:space="preserve">- IMC 3"                                             </t>
    </r>
  </si>
  <si>
    <r>
      <rPr>
        <sz val="14"/>
        <color rgb="FF000000"/>
        <rFont val="TH SarabunPSK"/>
        <family val="2"/>
      </rPr>
      <t xml:space="preserve">- ทอ ่PVC 1"                                            </t>
    </r>
  </si>
  <si>
    <r>
      <rPr>
        <sz val="14"/>
        <color rgb="FF000000"/>
        <rFont val="TH SarabunPSK"/>
        <family val="2"/>
      </rPr>
      <t xml:space="preserve">- Accessories                                              </t>
    </r>
  </si>
  <si>
    <r>
      <rPr>
        <sz val="12"/>
        <color rgb="FF000000"/>
        <rFont val="TH SarabunPSK"/>
        <family val="2"/>
      </rPr>
      <t>LED Lighting Fixture 1X9w Supper Slim Batten</t>
    </r>
  </si>
  <si>
    <r>
      <rPr>
        <sz val="12"/>
        <color rgb="FF000000"/>
        <rFont val="TH SarabunPSK"/>
        <family val="2"/>
      </rPr>
      <t>LED Lighting Fixture 1X18w Supper Slim Batten</t>
    </r>
  </si>
  <si>
    <r>
      <rPr>
        <sz val="14"/>
        <color rgb="FF000000"/>
        <rFont val="TH SarabunPSK"/>
        <family val="2"/>
      </rPr>
      <t>12.3.4</t>
    </r>
  </si>
  <si>
    <r>
      <rPr>
        <sz val="14"/>
        <color rgb="FF000000"/>
        <rFont val="TH SarabunPSK"/>
        <family val="2"/>
      </rPr>
      <t>12.3.5</t>
    </r>
  </si>
  <si>
    <r>
      <rPr>
        <sz val="14"/>
        <color rgb="FF000000"/>
        <rFont val="TH SarabunPSK"/>
        <family val="2"/>
      </rPr>
      <t>12.3.6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</si>
  <si>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4"/>
        <color rgb="FF000000"/>
        <rFont val="TH SarabunPSK"/>
        <family val="2"/>
      </rPr>
      <t xml:space="preserve">1 Switch ,1P16A 250v w/Plastic Cover.                  </t>
    </r>
  </si>
  <si>
    <r>
      <rPr>
        <sz val="14"/>
        <color rgb="FF000000"/>
        <rFont val="TH SarabunPSK"/>
        <family val="2"/>
      </rPr>
      <t xml:space="preserve">set         </t>
    </r>
  </si>
  <si>
    <r>
      <rPr>
        <sz val="14"/>
        <color rgb="FF000000"/>
        <rFont val="TH SarabunPSK"/>
        <family val="2"/>
      </rPr>
      <t>12.3.7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</si>
  <si>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4"/>
        <color rgb="FF000000"/>
        <rFont val="TH SarabunPSK"/>
        <family val="2"/>
      </rPr>
      <t xml:space="preserve">2 Switch ,1P16A 250v w/Plastic Cover.                   </t>
    </r>
  </si>
  <si>
    <r>
      <rPr>
        <sz val="14"/>
        <color rgb="FF000000"/>
        <rFont val="TH SarabunPSK"/>
        <family val="2"/>
      </rPr>
      <t>12.3.8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</si>
  <si>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4"/>
        <color rgb="FF000000"/>
        <rFont val="TH SarabunPSK"/>
        <family val="2"/>
      </rPr>
      <t>1 Switch ,1P16A 250v w/Plastic Cover.Wheather</t>
    </r>
  </si>
  <si>
    <r>
      <rPr>
        <sz val="14"/>
        <color rgb="FF000000"/>
        <rFont val="TH SarabunPSK"/>
        <family val="2"/>
      </rPr>
      <t>12.3.9</t>
    </r>
    <r>
      <rPr>
        <sz val="11"/>
        <color theme="1"/>
        <rFont val="Tahoma"/>
        <family val="2"/>
        <charset val="222"/>
        <scheme val="minor"/>
      </rPr>
      <t/>
    </r>
  </si>
  <si>
    <r>
      <rPr>
        <sz val="14"/>
        <color rgb="FF000000"/>
        <rFont val="TH SarabunPSK"/>
        <family val="2"/>
      </rPr>
      <t xml:space="preserve">Receptacle:Universal Duplex 2P16A250v                </t>
    </r>
  </si>
  <si>
    <r>
      <rPr>
        <sz val="14"/>
        <color rgb="FF000000"/>
        <rFont val="TH SarabunPSK"/>
        <family val="2"/>
      </rPr>
      <t>W/Ground,w/Plastic Cover</t>
    </r>
  </si>
  <si>
    <r>
      <rPr>
        <sz val="14"/>
        <color rgb="FF000000"/>
        <rFont val="TH SarabunPSK"/>
        <family val="2"/>
      </rPr>
      <t xml:space="preserve">Enclosed circuit Breaker:2P 30A 250V                   </t>
    </r>
  </si>
  <si>
    <r>
      <rPr>
        <sz val="14"/>
        <color rgb="FF000000"/>
        <rFont val="TH SarabunPSK"/>
        <family val="2"/>
      </rPr>
      <t xml:space="preserve">Jungtion Box(4"x4"หนา 1mm)                          </t>
    </r>
  </si>
  <si>
    <r>
      <rPr>
        <sz val="14"/>
        <color rgb="FF000000"/>
        <rFont val="TH SarabunPSK"/>
        <family val="2"/>
      </rPr>
      <t xml:space="preserve">- MCB 1P 32AT 63AF 6KA                              </t>
    </r>
  </si>
  <si>
    <r>
      <rPr>
        <sz val="14"/>
        <color rgb="FF000000"/>
        <rFont val="TH SarabunPSK"/>
        <family val="2"/>
      </rPr>
      <t>Power Panel Board PP-1P1,PP-2P1,PP-3P1,PP-4P1</t>
    </r>
  </si>
  <si>
    <r>
      <rPr>
        <sz val="14"/>
        <color rgb="FF000000"/>
        <rFont val="TH SarabunPSK"/>
        <family val="2"/>
      </rPr>
      <t xml:space="preserve">- 48 WATY3Ø4W415/240V225A BUSBAR                 </t>
    </r>
  </si>
  <si>
    <r>
      <rPr>
        <sz val="14"/>
        <color rgb="FF000000"/>
        <rFont val="TH SarabunPSK"/>
        <family val="2"/>
      </rPr>
      <t xml:space="preserve">- MCCB 3P 200AT 250AF 25KA                          </t>
    </r>
  </si>
  <si>
    <r>
      <rPr>
        <sz val="14"/>
        <color rgb="FF000000"/>
        <rFont val="TH SarabunPSK"/>
        <family val="2"/>
      </rPr>
      <t xml:space="preserve">set     </t>
    </r>
  </si>
  <si>
    <t>แบบเลขที่ 49A04 แบบประมาณราคา ปร.4  จำนวน 19 แผ่น</t>
  </si>
  <si>
    <t>ถังเก็บน้ำไฟเบอร์กลาส จุ 2000 ลิตร</t>
  </si>
  <si>
    <t>สถานที่ก่อสร้าง วิทยาลัยเทคนิคอุบลราชธานี</t>
  </si>
  <si>
    <t>งานรื้อถอน</t>
  </si>
  <si>
    <t>หลัง</t>
  </si>
  <si>
    <t xml:space="preserve">รื้อถอนส่วนต่อเติมอาคารสำนักงาน สูง 1 ชั้น </t>
  </si>
  <si>
    <t>ขนาด 7.00 x 8.00 เมตร</t>
  </si>
  <si>
    <t>ขนาด 5.00 x 28.00 เมตร</t>
  </si>
  <si>
    <t xml:space="preserve">รื้อถอนอาคารสำนักงาน สูง 1 ชั้น </t>
  </si>
  <si>
    <t>ขนาด 10.50 x 28.00 เมตร</t>
  </si>
  <si>
    <t>พัดลมติดเพดานขนาด 48 นิ้ว พร้อมติดตั้ง</t>
  </si>
  <si>
    <t>เครื่อง</t>
  </si>
  <si>
    <t>เหล็ก SR24 Dai 9 มม.</t>
  </si>
  <si>
    <t>แผ่นหลังคาเหล็กเคลือบสี หนา 0.50 มม.</t>
  </si>
  <si>
    <t>แผ่นเหล็กเคลือบสีด้านข้าง หนา 0.50 มม</t>
  </si>
  <si>
    <t>เคาน์เตอร์ คสล. กรุหินอ่อนสีเทา ยาว 100 ซม</t>
  </si>
  <si>
    <t>เคาน์เตอร์ คสล. กรุหินอ่อนสีเทา ยาว 170 ซม</t>
  </si>
  <si>
    <t>เสาเข็มเจาะ</t>
  </si>
  <si>
    <t>เสาเข็มเจาะขนาด Ø 0.50 ม. ยาว 8.00 ม.</t>
  </si>
  <si>
    <t>ค่าสกัดหัวเสาเข็มเจาะ ขนาด Ø 0.50 ม.</t>
  </si>
  <si>
    <t>แอร์ชนิดแขวน ไม่น้อยกว่า 36,000 BTU</t>
  </si>
  <si>
    <t>ปร4หน้า 19/19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</si>
</sst>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87" formatCode="0.000"/>
    <numFmt numFmtId="188" formatCode="_-* #,##0.0000_-;\-* #,##0.0000_-;_-* &quot;-&quot;??_-;_-@_-"/>
    <numFmt numFmtId="189" formatCode="#,##0.00_ "/>
    <numFmt numFmtId="190" formatCode="0.00_ "/>
    <numFmt numFmtId="191" formatCode="0_ "/>
    <numFmt numFmtId="192" formatCode="0.0_ "/>
    <numFmt numFmtId="193" formatCode="_-* #,##0.00_-;\-* #,##0.00_-;_-* &quot;-&quot;???_-;_-@_-"/>
  </numFmts>
  <fonts count="1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u/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color rgb="FF000000"/>
      <name val="TH SarabunPSK"/>
      <family val="2"/>
    </font>
    <font>
      <sz val="16"/>
      <color rgb="FF000000"/>
      <name val="TH SarabunPSK"/>
      <family val="2"/>
    </font>
    <font>
      <b/>
      <sz val="14"/>
      <color rgb="FF000000"/>
      <name val="TH SarabunPSK"/>
      <family val="2"/>
    </font>
    <font>
      <sz val="12"/>
      <color rgb="FF000000"/>
      <name val="TH SarabunPSK"/>
      <family val="2"/>
    </font>
    <font>
      <sz val="14"/>
      <color theme="0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vertAlign val="superscript"/>
      <sz val="14"/>
      <color theme="1"/>
      <name val="TH SarabunPSK"/>
      <family val="2"/>
    </font>
    <font>
      <sz val="12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969696"/>
      </top>
      <bottom style="thin">
        <color rgb="FF969696"/>
      </bottom>
      <diagonal/>
    </border>
    <border>
      <left style="thin">
        <color rgb="FF000000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969696"/>
      </top>
      <bottom/>
      <diagonal/>
    </border>
    <border>
      <left style="thin">
        <color rgb="FF000000"/>
      </left>
      <right style="thin">
        <color rgb="FF000000"/>
      </right>
      <top style="thin">
        <color rgb="FFA6A6A6"/>
      </top>
      <bottom/>
      <diagonal/>
    </border>
    <border>
      <left style="thin">
        <color rgb="FF000000"/>
      </left>
      <right style="thin">
        <color rgb="FF000000"/>
      </right>
      <top style="thin">
        <color rgb="FF969696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969696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969696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969696"/>
      </bottom>
      <diagonal/>
    </border>
    <border>
      <left style="thin">
        <color rgb="FF000000"/>
      </left>
      <right style="thin">
        <color rgb="FF000000"/>
      </right>
      <top style="thin">
        <color rgb="FFA6A6A6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rgb="FF969696"/>
      </bottom>
      <diagonal/>
    </border>
    <border>
      <left style="thin">
        <color rgb="FF000000"/>
      </left>
      <right style="thin">
        <color rgb="FF000000"/>
      </right>
      <top/>
      <bottom style="thin">
        <color rgb="FF969696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969696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/>
    <xf numFmtId="43" fontId="3" fillId="0" borderId="4" xfId="1" applyFont="1" applyBorder="1"/>
    <xf numFmtId="43" fontId="3" fillId="0" borderId="1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/>
    <xf numFmtId="0" fontId="3" fillId="0" borderId="1" xfId="0" applyNumberFormat="1" applyFont="1" applyBorder="1" applyAlignment="1">
      <alignment horizontal="left"/>
    </xf>
    <xf numFmtId="43" fontId="3" fillId="0" borderId="1" xfId="1" applyFont="1" applyBorder="1"/>
    <xf numFmtId="43" fontId="3" fillId="0" borderId="1" xfId="1" applyNumberFormat="1" applyFont="1" applyBorder="1"/>
    <xf numFmtId="2" fontId="3" fillId="0" borderId="4" xfId="0" applyNumberFormat="1" applyFont="1" applyBorder="1"/>
    <xf numFmtId="2" fontId="3" fillId="0" borderId="1" xfId="1" applyNumberFormat="1" applyFont="1" applyBorder="1"/>
    <xf numFmtId="1" fontId="3" fillId="0" borderId="1" xfId="1" applyNumberFormat="1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3" fontId="3" fillId="0" borderId="4" xfId="1" applyFont="1" applyBorder="1" applyAlignment="1">
      <alignment vertical="center"/>
    </xf>
    <xf numFmtId="43" fontId="3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3" fontId="3" fillId="0" borderId="1" xfId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/>
    <xf numFmtId="43" fontId="6" fillId="0" borderId="4" xfId="1" applyFont="1" applyBorder="1"/>
    <xf numFmtId="0" fontId="3" fillId="0" borderId="0" xfId="0" applyFont="1" applyAlignment="1">
      <alignment horizontal="center" vertical="center"/>
    </xf>
    <xf numFmtId="188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0" xfId="0" applyNumberFormat="1" applyFont="1" applyBorder="1"/>
    <xf numFmtId="2" fontId="3" fillId="0" borderId="1" xfId="1" applyNumberFormat="1" applyFont="1" applyBorder="1" applyAlignment="1">
      <alignment vertical="center"/>
    </xf>
    <xf numFmtId="1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192" fontId="7" fillId="0" borderId="1" xfId="0" applyNumberFormat="1" applyFont="1" applyBorder="1" applyAlignment="1">
      <alignment horizontal="left" vertical="center" wrapText="1"/>
    </xf>
    <xf numFmtId="4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3" fillId="0" borderId="8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9" fillId="0" borderId="12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43" fontId="3" fillId="0" borderId="0" xfId="0" applyNumberFormat="1" applyFont="1"/>
    <xf numFmtId="43" fontId="3" fillId="0" borderId="0" xfId="0" applyNumberFormat="1" applyFont="1" applyBorder="1"/>
    <xf numFmtId="43" fontId="11" fillId="0" borderId="1" xfId="1" applyFont="1" applyBorder="1" applyAlignment="1">
      <alignment vertical="center"/>
    </xf>
    <xf numFmtId="43" fontId="12" fillId="0" borderId="1" xfId="0" applyNumberFormat="1" applyFont="1" applyBorder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13" fillId="0" borderId="1" xfId="0" applyNumberFormat="1" applyFont="1" applyBorder="1"/>
    <xf numFmtId="0" fontId="4" fillId="0" borderId="0" xfId="0" applyFont="1" applyBorder="1"/>
    <xf numFmtId="43" fontId="13" fillId="0" borderId="0" xfId="0" applyNumberFormat="1" applyFont="1" applyBorder="1"/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vertical="center"/>
    </xf>
    <xf numFmtId="43" fontId="3" fillId="0" borderId="0" xfId="1" applyFont="1" applyBorder="1" applyAlignment="1">
      <alignment vertical="center"/>
    </xf>
    <xf numFmtId="4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/>
    </xf>
    <xf numFmtId="192" fontId="7" fillId="0" borderId="0" xfId="0" applyNumberFormat="1" applyFont="1" applyBorder="1" applyAlignment="1">
      <alignment horizontal="left" vertical="center" wrapText="1"/>
    </xf>
    <xf numFmtId="2" fontId="3" fillId="0" borderId="0" xfId="1" applyNumberFormat="1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quotePrefix="1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43" fontId="4" fillId="0" borderId="1" xfId="1" applyFont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190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43" fontId="6" fillId="0" borderId="7" xfId="1" applyFont="1" applyBorder="1" applyAlignment="1">
      <alignment horizontal="center"/>
    </xf>
    <xf numFmtId="0" fontId="7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15" fillId="0" borderId="1" xfId="0" applyFont="1" applyBorder="1"/>
    <xf numFmtId="2" fontId="3" fillId="0" borderId="4" xfId="0" applyNumberFormat="1" applyFont="1" applyBorder="1" applyAlignment="1">
      <alignment horizontal="right"/>
    </xf>
    <xf numFmtId="43" fontId="3" fillId="0" borderId="4" xfId="1" applyFont="1" applyBorder="1" applyAlignment="1">
      <alignment horizontal="right"/>
    </xf>
    <xf numFmtId="43" fontId="3" fillId="0" borderId="1" xfId="1" applyFont="1" applyBorder="1" applyAlignment="1">
      <alignment horizontal="right" vertical="center"/>
    </xf>
    <xf numFmtId="193" fontId="3" fillId="0" borderId="1" xfId="0" applyNumberFormat="1" applyFont="1" applyBorder="1" applyAlignment="1">
      <alignment vertical="center"/>
    </xf>
    <xf numFmtId="187" fontId="3" fillId="0" borderId="1" xfId="0" applyNumberFormat="1" applyFont="1" applyBorder="1" applyAlignment="1">
      <alignment vertical="center"/>
    </xf>
    <xf numFmtId="191" fontId="7" fillId="0" borderId="1" xfId="0" applyNumberFormat="1" applyFont="1" applyBorder="1" applyAlignment="1">
      <alignment horizontal="right" vertical="center" wrapText="1"/>
    </xf>
    <xf numFmtId="190" fontId="7" fillId="0" borderId="1" xfId="0" applyNumberFormat="1" applyFont="1" applyBorder="1" applyAlignment="1">
      <alignment horizontal="left" vertical="center" wrapText="1"/>
    </xf>
    <xf numFmtId="190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191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190" fontId="7" fillId="0" borderId="0" xfId="0" applyNumberFormat="1" applyFont="1" applyBorder="1" applyAlignment="1">
      <alignment horizontal="right" vertical="center" wrapText="1"/>
    </xf>
    <xf numFmtId="43" fontId="3" fillId="0" borderId="8" xfId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43" fontId="3" fillId="0" borderId="1" xfId="1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 wrapText="1"/>
    </xf>
    <xf numFmtId="191" fontId="7" fillId="0" borderId="17" xfId="0" applyNumberFormat="1" applyFont="1" applyBorder="1" applyAlignment="1">
      <alignment horizontal="right" vertical="center" wrapText="1"/>
    </xf>
    <xf numFmtId="191" fontId="7" fillId="0" borderId="7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/>
    </xf>
    <xf numFmtId="190" fontId="7" fillId="0" borderId="7" xfId="0" applyNumberFormat="1" applyFont="1" applyBorder="1" applyAlignment="1">
      <alignment horizontal="right" vertical="center" wrapText="1"/>
    </xf>
    <xf numFmtId="190" fontId="7" fillId="0" borderId="18" xfId="0" applyNumberFormat="1" applyFont="1" applyBorder="1" applyAlignment="1">
      <alignment horizontal="right" vertical="center" wrapText="1"/>
    </xf>
    <xf numFmtId="190" fontId="7" fillId="0" borderId="14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43" fontId="13" fillId="0" borderId="1" xfId="0" applyNumberFormat="1" applyFont="1" applyBorder="1" applyAlignment="1">
      <alignment vertical="center"/>
    </xf>
    <xf numFmtId="43" fontId="3" fillId="0" borderId="3" xfId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43" fontId="3" fillId="0" borderId="3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right"/>
    </xf>
    <xf numFmtId="0" fontId="7" fillId="0" borderId="16" xfId="0" applyFont="1" applyBorder="1" applyAlignment="1">
      <alignment horizontal="left" vertical="center" wrapText="1"/>
    </xf>
    <xf numFmtId="190" fontId="7" fillId="0" borderId="17" xfId="0" applyNumberFormat="1" applyFont="1" applyBorder="1" applyAlignment="1">
      <alignment horizontal="righ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43" fontId="7" fillId="0" borderId="21" xfId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43" fontId="7" fillId="0" borderId="1" xfId="1" applyFont="1" applyBorder="1" applyAlignment="1">
      <alignment horizontal="right" vertical="center" wrapText="1"/>
    </xf>
    <xf numFmtId="43" fontId="0" fillId="0" borderId="0" xfId="0" applyNumberFormat="1"/>
    <xf numFmtId="43" fontId="3" fillId="0" borderId="1" xfId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8" xfId="0" applyFont="1" applyBorder="1"/>
    <xf numFmtId="43" fontId="0" fillId="0" borderId="0" xfId="0" applyNumberFormat="1" applyBorder="1"/>
    <xf numFmtId="0" fontId="7" fillId="0" borderId="8" xfId="0" applyFont="1" applyBorder="1" applyAlignment="1">
      <alignment horizontal="left" vertical="center" wrapText="1"/>
    </xf>
    <xf numFmtId="43" fontId="0" fillId="0" borderId="0" xfId="1" applyFont="1"/>
    <xf numFmtId="0" fontId="3" fillId="0" borderId="0" xfId="0" applyFont="1" applyBorder="1" applyAlignment="1">
      <alignment horizontal="center"/>
    </xf>
    <xf numFmtId="43" fontId="3" fillId="0" borderId="0" xfId="1" applyFont="1" applyBorder="1" applyAlignment="1">
      <alignment horizontal="center" vertical="center"/>
    </xf>
    <xf numFmtId="43" fontId="3" fillId="0" borderId="0" xfId="0" applyNumberFormat="1" applyFont="1" applyBorder="1" applyAlignment="1">
      <alignment horizontal="center" vertical="center"/>
    </xf>
    <xf numFmtId="43" fontId="3" fillId="0" borderId="0" xfId="1" applyFont="1" applyBorder="1" applyAlignment="1">
      <alignment horizontal="right" vertical="center"/>
    </xf>
    <xf numFmtId="190" fontId="7" fillId="0" borderId="0" xfId="0" applyNumberFormat="1" applyFont="1" applyBorder="1" applyAlignment="1">
      <alignment vertical="center" wrapText="1"/>
    </xf>
    <xf numFmtId="190" fontId="7" fillId="0" borderId="1" xfId="0" applyNumberFormat="1" applyFont="1" applyBorder="1" applyAlignment="1">
      <alignment vertical="center" wrapText="1"/>
    </xf>
    <xf numFmtId="190" fontId="7" fillId="0" borderId="19" xfId="0" applyNumberFormat="1" applyFont="1" applyBorder="1" applyAlignment="1">
      <alignment horizontal="right" vertical="center" wrapText="1"/>
    </xf>
    <xf numFmtId="2" fontId="7" fillId="0" borderId="0" xfId="0" applyNumberFormat="1" applyFont="1" applyBorder="1" applyAlignment="1">
      <alignment horizontal="right" vertical="center" wrapText="1"/>
    </xf>
    <xf numFmtId="2" fontId="7" fillId="0" borderId="16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189" fontId="7" fillId="0" borderId="24" xfId="0" applyNumberFormat="1" applyFont="1" applyBorder="1" applyAlignment="1">
      <alignment horizontal="right" vertical="center" wrapText="1"/>
    </xf>
    <xf numFmtId="189" fontId="7" fillId="0" borderId="1" xfId="0" applyNumberFormat="1" applyFont="1" applyBorder="1" applyAlignment="1">
      <alignment horizontal="right" vertical="center" wrapText="1"/>
    </xf>
    <xf numFmtId="189" fontId="7" fillId="0" borderId="25" xfId="0" applyNumberFormat="1" applyFont="1" applyBorder="1" applyAlignment="1">
      <alignment horizontal="right" vertical="center" wrapText="1"/>
    </xf>
    <xf numFmtId="191" fontId="9" fillId="0" borderId="26" xfId="0" applyNumberFormat="1" applyFont="1" applyBorder="1" applyAlignment="1">
      <alignment horizontal="center" vertical="center" wrapText="1"/>
    </xf>
    <xf numFmtId="192" fontId="7" fillId="0" borderId="26" xfId="0" applyNumberFormat="1" applyFont="1" applyBorder="1" applyAlignment="1">
      <alignment horizontal="left" vertical="center" wrapText="1"/>
    </xf>
    <xf numFmtId="192" fontId="7" fillId="0" borderId="25" xfId="0" applyNumberFormat="1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190" fontId="7" fillId="0" borderId="24" xfId="0" applyNumberFormat="1" applyFont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 wrapText="1"/>
    </xf>
    <xf numFmtId="192" fontId="7" fillId="0" borderId="16" xfId="0" applyNumberFormat="1" applyFont="1" applyBorder="1" applyAlignment="1">
      <alignment horizontal="left" vertical="center" wrapText="1"/>
    </xf>
    <xf numFmtId="189" fontId="7" fillId="0" borderId="1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190" fontId="7" fillId="0" borderId="16" xfId="0" applyNumberFormat="1" applyFont="1" applyBorder="1" applyAlignment="1">
      <alignment horizontal="right" vertical="center" wrapText="1"/>
    </xf>
    <xf numFmtId="0" fontId="7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 wrapText="1"/>
    </xf>
    <xf numFmtId="192" fontId="9" fillId="0" borderId="26" xfId="0" applyNumberFormat="1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190" fontId="7" fillId="0" borderId="26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191" fontId="7" fillId="0" borderId="26" xfId="0" applyNumberFormat="1" applyFont="1" applyBorder="1" applyAlignment="1">
      <alignment horizontal="right" vertical="center" wrapText="1"/>
    </xf>
    <xf numFmtId="0" fontId="7" fillId="0" borderId="25" xfId="0" applyFont="1" applyBorder="1" applyAlignment="1">
      <alignment horizontal="left" vertical="center" wrapText="1"/>
    </xf>
    <xf numFmtId="190" fontId="7" fillId="0" borderId="28" xfId="0" applyNumberFormat="1" applyFont="1" applyBorder="1" applyAlignment="1">
      <alignment horizontal="right" vertical="center" wrapText="1"/>
    </xf>
    <xf numFmtId="0" fontId="1" fillId="0" borderId="25" xfId="0" applyFont="1" applyBorder="1" applyAlignment="1">
      <alignment horizontal="left" vertical="center"/>
    </xf>
    <xf numFmtId="190" fontId="7" fillId="0" borderId="25" xfId="0" applyNumberFormat="1" applyFont="1" applyBorder="1" applyAlignment="1">
      <alignment horizontal="righ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/>
    </xf>
    <xf numFmtId="190" fontId="7" fillId="0" borderId="27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7" xfId="1" applyNumberFormat="1" applyFont="1" applyBorder="1" applyAlignment="1">
      <alignment horizontal="center"/>
    </xf>
    <xf numFmtId="2" fontId="3" fillId="0" borderId="9" xfId="1" applyNumberFormat="1" applyFont="1" applyBorder="1" applyAlignment="1">
      <alignment horizontal="center"/>
    </xf>
    <xf numFmtId="2" fontId="3" fillId="0" borderId="8" xfId="1" applyNumberFormat="1" applyFont="1" applyBorder="1" applyAlignment="1">
      <alignment horizontal="center"/>
    </xf>
    <xf numFmtId="191" fontId="7" fillId="0" borderId="7" xfId="0" applyNumberFormat="1" applyFont="1" applyBorder="1" applyAlignment="1">
      <alignment horizontal="center" vertical="center" wrapText="1"/>
    </xf>
    <xf numFmtId="191" fontId="7" fillId="0" borderId="9" xfId="0" applyNumberFormat="1" applyFont="1" applyBorder="1" applyAlignment="1">
      <alignment horizontal="center" vertical="center" wrapText="1"/>
    </xf>
    <xf numFmtId="191" fontId="7" fillId="0" borderId="8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43" fontId="4" fillId="0" borderId="7" xfId="1" applyNumberFormat="1" applyFont="1" applyBorder="1" applyAlignment="1">
      <alignment horizontal="center" vertical="center"/>
    </xf>
    <xf numFmtId="43" fontId="4" fillId="0" borderId="9" xfId="1" applyNumberFormat="1" applyFont="1" applyBorder="1" applyAlignment="1">
      <alignment horizontal="center" vertical="center"/>
    </xf>
    <xf numFmtId="43" fontId="4" fillId="0" borderId="8" xfId="1" applyNumberFormat="1" applyFont="1" applyBorder="1" applyAlignment="1">
      <alignment horizontal="center" vertical="center"/>
    </xf>
    <xf numFmtId="43" fontId="3" fillId="0" borderId="7" xfId="1" applyFont="1" applyBorder="1" applyAlignment="1">
      <alignment horizontal="center"/>
    </xf>
    <xf numFmtId="43" fontId="3" fillId="0" borderId="9" xfId="1" applyFont="1" applyBorder="1" applyAlignment="1">
      <alignment horizontal="center"/>
    </xf>
    <xf numFmtId="43" fontId="3" fillId="0" borderId="8" xfId="1" applyFont="1" applyBorder="1" applyAlignment="1">
      <alignment horizontal="center"/>
    </xf>
    <xf numFmtId="187" fontId="3" fillId="0" borderId="7" xfId="0" applyNumberFormat="1" applyFont="1" applyBorder="1" applyAlignment="1">
      <alignment horizontal="center"/>
    </xf>
    <xf numFmtId="187" fontId="3" fillId="0" borderId="9" xfId="0" applyNumberFormat="1" applyFont="1" applyBorder="1" applyAlignment="1">
      <alignment horizontal="center"/>
    </xf>
    <xf numFmtId="187" fontId="3" fillId="0" borderId="8" xfId="0" applyNumberFormat="1" applyFont="1" applyBorder="1" applyAlignment="1">
      <alignment horizont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1095375</xdr:colOff>
      <xdr:row>0</xdr:row>
      <xdr:rowOff>0</xdr:rowOff>
    </xdr:from>
    <xdr:to>
      <xdr:col>3</xdr:col>
      <xdr:colOff>38100</xdr:colOff>
      <xdr:row>1</xdr:row>
      <xdr:rowOff>285750</xdr:rowOff>
    </xdr:to>
    <xdr:pic>
      <xdr:nvPicPr>
        <xdr:cNvPr id="2" name="Picture 2" descr="n20140218141602_8062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00525" y="0"/>
          <a:ext cx="4953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10583</xdr:colOff>
      <xdr:row>21</xdr:row>
      <xdr:rowOff>105833</xdr:rowOff>
    </xdr:from>
    <xdr:to>
      <xdr:col>9</xdr:col>
      <xdr:colOff>275167</xdr:colOff>
      <xdr:row>28</xdr:row>
      <xdr:rowOff>211666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18583" y="5005916"/>
          <a:ext cx="8487834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444</xdr:row>
      <xdr:rowOff>137579</xdr:rowOff>
    </xdr:from>
    <xdr:to>
      <xdr:col>9</xdr:col>
      <xdr:colOff>264584</xdr:colOff>
      <xdr:row>454</xdr:row>
      <xdr:rowOff>52913</xdr:rowOff>
    </xdr:to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508000" y="103663746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427</xdr:row>
      <xdr:rowOff>84664</xdr:rowOff>
    </xdr:from>
    <xdr:to>
      <xdr:col>9</xdr:col>
      <xdr:colOff>264584</xdr:colOff>
      <xdr:row>434</xdr:row>
      <xdr:rowOff>169331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508000" y="99493914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405</xdr:row>
      <xdr:rowOff>127003</xdr:rowOff>
    </xdr:from>
    <xdr:to>
      <xdr:col>9</xdr:col>
      <xdr:colOff>264584</xdr:colOff>
      <xdr:row>412</xdr:row>
      <xdr:rowOff>211670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508000" y="94413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381</xdr:row>
      <xdr:rowOff>0</xdr:rowOff>
    </xdr:from>
    <xdr:to>
      <xdr:col>9</xdr:col>
      <xdr:colOff>264584</xdr:colOff>
      <xdr:row>388</xdr:row>
      <xdr:rowOff>84667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508000" y="88698917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357</xdr:row>
      <xdr:rowOff>127003</xdr:rowOff>
    </xdr:from>
    <xdr:to>
      <xdr:col>9</xdr:col>
      <xdr:colOff>264584</xdr:colOff>
      <xdr:row>364</xdr:row>
      <xdr:rowOff>211670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508000" y="83237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333</xdr:row>
      <xdr:rowOff>127003</xdr:rowOff>
    </xdr:from>
    <xdr:to>
      <xdr:col>9</xdr:col>
      <xdr:colOff>264584</xdr:colOff>
      <xdr:row>340</xdr:row>
      <xdr:rowOff>211670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508000" y="77649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309</xdr:row>
      <xdr:rowOff>116420</xdr:rowOff>
    </xdr:from>
    <xdr:to>
      <xdr:col>9</xdr:col>
      <xdr:colOff>264584</xdr:colOff>
      <xdr:row>316</xdr:row>
      <xdr:rowOff>201087</xdr:rowOff>
    </xdr:to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508000" y="72051337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285</xdr:row>
      <xdr:rowOff>127003</xdr:rowOff>
    </xdr:from>
    <xdr:to>
      <xdr:col>9</xdr:col>
      <xdr:colOff>264584</xdr:colOff>
      <xdr:row>292</xdr:row>
      <xdr:rowOff>211670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508000" y="66473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261</xdr:row>
      <xdr:rowOff>127003</xdr:rowOff>
    </xdr:from>
    <xdr:to>
      <xdr:col>9</xdr:col>
      <xdr:colOff>264584</xdr:colOff>
      <xdr:row>268</xdr:row>
      <xdr:rowOff>211670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508000" y="60885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237</xdr:row>
      <xdr:rowOff>116420</xdr:rowOff>
    </xdr:from>
    <xdr:to>
      <xdr:col>9</xdr:col>
      <xdr:colOff>264584</xdr:colOff>
      <xdr:row>244</xdr:row>
      <xdr:rowOff>201087</xdr:rowOff>
    </xdr:to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508000" y="55287337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213</xdr:row>
      <xdr:rowOff>0</xdr:rowOff>
    </xdr:from>
    <xdr:to>
      <xdr:col>9</xdr:col>
      <xdr:colOff>264584</xdr:colOff>
      <xdr:row>220</xdr:row>
      <xdr:rowOff>84667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508000" y="49582917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189</xdr:row>
      <xdr:rowOff>127003</xdr:rowOff>
    </xdr:from>
    <xdr:to>
      <xdr:col>9</xdr:col>
      <xdr:colOff>264584</xdr:colOff>
      <xdr:row>196</xdr:row>
      <xdr:rowOff>211670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508000" y="44121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165</xdr:row>
      <xdr:rowOff>127003</xdr:rowOff>
    </xdr:from>
    <xdr:to>
      <xdr:col>9</xdr:col>
      <xdr:colOff>264584</xdr:colOff>
      <xdr:row>172</xdr:row>
      <xdr:rowOff>211670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508000" y="38533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141</xdr:row>
      <xdr:rowOff>127003</xdr:rowOff>
    </xdr:from>
    <xdr:to>
      <xdr:col>9</xdr:col>
      <xdr:colOff>264584</xdr:colOff>
      <xdr:row>148</xdr:row>
      <xdr:rowOff>211670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508000" y="32945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117</xdr:row>
      <xdr:rowOff>0</xdr:rowOff>
    </xdr:from>
    <xdr:to>
      <xdr:col>9</xdr:col>
      <xdr:colOff>264584</xdr:colOff>
      <xdr:row>124</xdr:row>
      <xdr:rowOff>84667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508000" y="27230917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93</xdr:row>
      <xdr:rowOff>127003</xdr:rowOff>
    </xdr:from>
    <xdr:to>
      <xdr:col>9</xdr:col>
      <xdr:colOff>264584</xdr:colOff>
      <xdr:row>100</xdr:row>
      <xdr:rowOff>211670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508000" y="21769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69</xdr:row>
      <xdr:rowOff>127003</xdr:rowOff>
    </xdr:from>
    <xdr:to>
      <xdr:col>9</xdr:col>
      <xdr:colOff>264584</xdr:colOff>
      <xdr:row>76</xdr:row>
      <xdr:rowOff>211670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508000" y="16181920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9</xdr:col>
      <xdr:colOff>264584</xdr:colOff>
      <xdr:row>52</xdr:row>
      <xdr:rowOff>84667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508000" y="10466917"/>
          <a:ext cx="8604251" cy="1714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......................................		</a:t>
          </a:r>
          <a:r>
            <a:rPr lang="en-US" sz="1400" baseline="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......................................		            .....................................</a:t>
          </a: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นายมนตรี  สุริยพันตรี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นายอุทัย  ไชยวิเศษ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นายทวี  ห้วยทราย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ประธานกรรมการกำหนดราคากลาง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                                  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......................................		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......................................		              .....................................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นางสาวธิดารัตน์  บุญดล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	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นายวิทยา  กองตระกูลดี	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 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นายปัญจพร  พฤกษชาติ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	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r>
            <a:rPr lang="en-US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		            </a:t>
          </a:r>
          <a:r>
            <a:rPr lang="th-TH" sz="1400">
              <a:solidFill>
                <a:schemeClr val="dk1"/>
              </a:solidFill>
              <a:effectLst/>
              <a:latin typeface="TH SarabunPSK" pitchFamily="34" charset="-34"/>
              <a:ea typeface="+mn-ea"/>
              <a:cs typeface="TH SarabunPSK" pitchFamily="34" charset="-34"/>
            </a:rPr>
            <a:t>กรรมการกำหนดราคากลาง</a:t>
          </a:r>
          <a:endParaRPr lang="en-US" sz="1400">
            <a:solidFill>
              <a:schemeClr val="dk1"/>
            </a:solidFill>
            <a:effectLst/>
            <a:latin typeface="TH SarabunPSK" pitchFamily="34" charset="-34"/>
            <a:ea typeface="+mn-ea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8"/>
  <sheetViews>
    <sheetView tabSelected="1" topLeftCell="A16" zoomScale="120" zoomScaleNormal="120" workbookViewId="0">
      <selection activeCell="J35" sqref="J35"/>
    </sheetView>
  </sheetViews>
  <sheetFormatPr defaultRowHeight="21" x14ac:dyDescent="0.35"/>
  <cols>
    <col min="1" max="1" width="6.125" customWidth="1"/>
    <col min="2" max="2" width="34.625" customWidth="1"/>
    <col min="3" max="3" width="20.375" customWidth="1"/>
    <col min="4" max="4" width="12.25" customWidth="1"/>
    <col min="5" max="5" width="23" customWidth="1"/>
    <col min="6" max="6" width="20.625" customWidth="1"/>
    <col min="7" max="7" width="11.625" customWidth="1"/>
    <col min="8" max="8" width="9.125" style="1"/>
  </cols>
  <sheetData>
    <row r="1" spans="1:14" ht="15" customHeight="1" x14ac:dyDescent="0.35">
      <c r="A1" s="27"/>
      <c r="B1" s="27"/>
      <c r="C1" s="27"/>
      <c r="D1" s="27"/>
      <c r="E1" s="203" t="s">
        <v>18</v>
      </c>
      <c r="F1" s="203"/>
      <c r="G1" s="5"/>
      <c r="H1" s="5"/>
      <c r="I1" s="1"/>
      <c r="J1" s="1"/>
      <c r="K1" s="1"/>
      <c r="L1" s="1"/>
      <c r="M1" s="1"/>
      <c r="N1" s="1"/>
    </row>
    <row r="2" spans="1:14" ht="25.5" customHeight="1" x14ac:dyDescent="0.35">
      <c r="A2" s="27"/>
      <c r="B2" s="27"/>
      <c r="C2" s="27"/>
      <c r="D2" s="27"/>
      <c r="E2" s="41"/>
      <c r="F2" s="41"/>
      <c r="G2" s="39"/>
      <c r="H2" s="39"/>
      <c r="I2" s="2"/>
      <c r="J2" s="2"/>
      <c r="K2" s="2"/>
      <c r="L2" s="2"/>
      <c r="M2" s="2"/>
      <c r="N2" s="2"/>
    </row>
    <row r="3" spans="1:14" ht="18" customHeight="1" x14ac:dyDescent="0.35">
      <c r="A3" s="206" t="s">
        <v>0</v>
      </c>
      <c r="B3" s="206"/>
      <c r="C3" s="206"/>
      <c r="D3" s="206"/>
      <c r="E3" s="206"/>
      <c r="F3" s="206"/>
      <c r="G3" s="39"/>
      <c r="H3" s="39"/>
      <c r="I3" s="2"/>
      <c r="J3" s="2"/>
      <c r="K3" s="2"/>
      <c r="L3" s="2"/>
      <c r="M3" s="2"/>
      <c r="N3" s="2"/>
    </row>
    <row r="4" spans="1:14" ht="18" customHeight="1" x14ac:dyDescent="0.35">
      <c r="A4" s="206" t="s">
        <v>8</v>
      </c>
      <c r="B4" s="206"/>
      <c r="C4" s="206"/>
      <c r="D4" s="206"/>
      <c r="E4" s="206"/>
      <c r="F4" s="206"/>
      <c r="G4" s="39"/>
      <c r="H4" s="39"/>
      <c r="I4" s="2"/>
      <c r="J4" s="2"/>
      <c r="K4" s="2"/>
      <c r="L4" s="2"/>
      <c r="M4" s="2"/>
      <c r="N4" s="2"/>
    </row>
    <row r="5" spans="1:14" ht="18" customHeight="1" x14ac:dyDescent="0.35">
      <c r="A5" s="206" t="s">
        <v>317</v>
      </c>
      <c r="B5" s="206"/>
      <c r="C5" s="206"/>
      <c r="D5" s="206"/>
      <c r="E5" s="206"/>
      <c r="F5" s="206"/>
      <c r="G5" s="39"/>
      <c r="H5" s="39"/>
      <c r="I5" s="2"/>
      <c r="J5" s="2"/>
      <c r="K5" s="2"/>
      <c r="L5" s="2"/>
      <c r="M5" s="2"/>
      <c r="N5" s="2"/>
    </row>
    <row r="6" spans="1:14" ht="18" customHeight="1" x14ac:dyDescent="0.35">
      <c r="A6" s="206" t="s">
        <v>9</v>
      </c>
      <c r="B6" s="206"/>
      <c r="C6" s="206"/>
      <c r="D6" s="206"/>
      <c r="E6" s="206"/>
      <c r="F6" s="206"/>
      <c r="G6" s="39"/>
      <c r="H6" s="39"/>
      <c r="I6" s="2"/>
      <c r="J6" s="2"/>
      <c r="K6" s="2"/>
      <c r="L6" s="2"/>
      <c r="M6" s="2"/>
      <c r="N6" s="2"/>
    </row>
    <row r="7" spans="1:14" ht="18" customHeight="1" x14ac:dyDescent="0.35">
      <c r="A7" s="206" t="s">
        <v>406</v>
      </c>
      <c r="B7" s="206"/>
      <c r="C7" s="206"/>
      <c r="D7" s="206"/>
      <c r="E7" s="206"/>
      <c r="F7" s="206"/>
      <c r="G7" s="39"/>
      <c r="H7" s="39"/>
      <c r="I7" s="2"/>
      <c r="J7" s="2"/>
      <c r="K7" s="2"/>
      <c r="L7" s="2"/>
      <c r="M7" s="2"/>
      <c r="N7" s="2"/>
    </row>
    <row r="8" spans="1:14" ht="18" customHeight="1" x14ac:dyDescent="0.35">
      <c r="A8" s="206" t="s">
        <v>336</v>
      </c>
      <c r="B8" s="206"/>
      <c r="C8" s="206"/>
      <c r="D8" s="206"/>
      <c r="E8" s="206"/>
      <c r="F8" s="206"/>
      <c r="G8" s="39"/>
      <c r="H8" s="39"/>
      <c r="I8" s="2"/>
      <c r="J8" s="2"/>
      <c r="K8" s="2"/>
      <c r="L8" s="2"/>
      <c r="M8" s="2"/>
      <c r="N8" s="2"/>
    </row>
    <row r="9" spans="1:14" ht="18" customHeight="1" x14ac:dyDescent="0.35">
      <c r="A9" s="206" t="s">
        <v>404</v>
      </c>
      <c r="B9" s="206"/>
      <c r="C9" s="206"/>
      <c r="D9" s="206"/>
      <c r="E9" s="206"/>
      <c r="F9" s="206"/>
      <c r="G9" s="39"/>
      <c r="H9" s="39"/>
      <c r="I9" s="2"/>
      <c r="J9" s="2"/>
      <c r="K9" s="2"/>
      <c r="L9" s="2"/>
      <c r="M9" s="2"/>
      <c r="N9" s="2"/>
    </row>
    <row r="10" spans="1:14" ht="18" customHeight="1" x14ac:dyDescent="0.3">
      <c r="A10" s="207" t="s">
        <v>244</v>
      </c>
      <c r="B10" s="207"/>
      <c r="C10" s="207"/>
      <c r="D10" s="207"/>
      <c r="E10" s="207"/>
      <c r="F10" s="207"/>
      <c r="G10" s="5"/>
      <c r="H10" s="5"/>
    </row>
    <row r="11" spans="1:14" ht="12.75" customHeight="1" x14ac:dyDescent="0.3">
      <c r="A11" s="208" t="s">
        <v>1</v>
      </c>
      <c r="B11" s="208" t="s">
        <v>2</v>
      </c>
      <c r="C11" s="28" t="s">
        <v>3</v>
      </c>
      <c r="D11" s="208" t="s">
        <v>7</v>
      </c>
      <c r="E11" s="28" t="s">
        <v>5</v>
      </c>
      <c r="F11" s="208" t="s">
        <v>6</v>
      </c>
      <c r="G11" s="5"/>
      <c r="H11" s="5"/>
    </row>
    <row r="12" spans="1:14" ht="16.5" customHeight="1" x14ac:dyDescent="0.3">
      <c r="A12" s="209"/>
      <c r="B12" s="209"/>
      <c r="C12" s="29" t="s">
        <v>4</v>
      </c>
      <c r="D12" s="209"/>
      <c r="E12" s="29" t="s">
        <v>4</v>
      </c>
      <c r="F12" s="209"/>
      <c r="G12" s="5"/>
      <c r="H12" s="5"/>
    </row>
    <row r="13" spans="1:14" ht="15" customHeight="1" x14ac:dyDescent="0.3">
      <c r="A13" s="71">
        <v>1</v>
      </c>
      <c r="B13" s="30" t="s">
        <v>10</v>
      </c>
      <c r="C13" s="31">
        <f>ปร41!I8+ปร41!I9+ปร41!I10+ปร41!I11+ปร41!I12+ปร41!I13+ปร41!I14+ปร41!I15+ปร41!I16+ปร41!I17+ปร41!I18+ปร41!I19</f>
        <v>27956632.812899996</v>
      </c>
      <c r="D13" s="42">
        <v>1.2196</v>
      </c>
      <c r="E13" s="31">
        <f>C13*D13</f>
        <v>34095909.378612839</v>
      </c>
      <c r="F13" s="33" t="s">
        <v>13</v>
      </c>
      <c r="G13" s="5"/>
      <c r="H13" s="5"/>
    </row>
    <row r="14" spans="1:14" ht="12.75" customHeight="1" x14ac:dyDescent="0.3">
      <c r="A14" s="71">
        <v>2</v>
      </c>
      <c r="B14" s="30" t="s">
        <v>11</v>
      </c>
      <c r="C14" s="34">
        <f>ปร41!I20</f>
        <v>1627066.25</v>
      </c>
      <c r="D14" s="43" t="s">
        <v>94</v>
      </c>
      <c r="E14" s="34">
        <f>C14+(C14*(7/100))</f>
        <v>1740960.8875</v>
      </c>
      <c r="F14" s="35" t="s">
        <v>14</v>
      </c>
      <c r="G14" s="5"/>
      <c r="H14" s="5"/>
    </row>
    <row r="15" spans="1:14" ht="12.75" customHeight="1" x14ac:dyDescent="0.3">
      <c r="A15" s="30"/>
      <c r="B15" s="30"/>
      <c r="C15" s="30"/>
      <c r="D15" s="30"/>
      <c r="E15" s="30"/>
      <c r="F15" s="35" t="s">
        <v>15</v>
      </c>
      <c r="G15" s="5"/>
      <c r="H15" s="5"/>
    </row>
    <row r="16" spans="1:14" ht="14.25" customHeight="1" x14ac:dyDescent="0.3">
      <c r="A16" s="30"/>
      <c r="B16" s="30"/>
      <c r="C16" s="30"/>
      <c r="D16" s="30"/>
      <c r="E16" s="30"/>
      <c r="F16" s="35" t="s">
        <v>16</v>
      </c>
      <c r="G16" s="5"/>
      <c r="H16" s="5"/>
    </row>
    <row r="17" spans="1:8" ht="15" customHeight="1" x14ac:dyDescent="0.3">
      <c r="A17" s="30"/>
      <c r="B17" s="30"/>
      <c r="C17" s="30"/>
      <c r="D17" s="30"/>
      <c r="E17" s="30"/>
      <c r="F17" s="35" t="s">
        <v>17</v>
      </c>
      <c r="G17" s="5"/>
      <c r="H17" s="5"/>
    </row>
    <row r="18" spans="1:8" ht="15" customHeight="1" x14ac:dyDescent="0.3">
      <c r="A18" s="44" t="s">
        <v>12</v>
      </c>
      <c r="B18" s="45" t="s">
        <v>335</v>
      </c>
      <c r="C18" s="30"/>
      <c r="D18" s="30"/>
      <c r="E18" s="30"/>
      <c r="F18" s="35"/>
      <c r="G18" s="4"/>
      <c r="H18" s="5"/>
    </row>
    <row r="19" spans="1:8" ht="16.5" customHeight="1" x14ac:dyDescent="0.3">
      <c r="A19" s="30"/>
      <c r="B19" s="204" t="str">
        <f>BAHTTEXT(E19)</f>
        <v>สามสิบห้าล้านแปดแสนสามหมื่นหกพันแปดร้อยเจ็ดสิบบาทยี่สิบเจ็ดสตางค์</v>
      </c>
      <c r="C19" s="205"/>
      <c r="D19" s="205"/>
      <c r="E19" s="137">
        <f>SUM(E13:E18)</f>
        <v>35836870.266112842</v>
      </c>
      <c r="F19" s="30"/>
      <c r="G19" s="67"/>
      <c r="H19" s="66"/>
    </row>
    <row r="20" spans="1:8" ht="15.75" customHeight="1" x14ac:dyDescent="0.3">
      <c r="A20" s="37"/>
      <c r="B20" s="38"/>
      <c r="C20" s="38"/>
      <c r="D20" s="38"/>
      <c r="E20" s="38"/>
      <c r="F20" s="38"/>
      <c r="G20" s="5"/>
      <c r="H20" s="5"/>
    </row>
    <row r="21" spans="1:8" ht="14.25" customHeight="1" x14ac:dyDescent="0.3">
      <c r="A21" s="38"/>
      <c r="B21" s="38"/>
      <c r="C21" s="38"/>
      <c r="D21" s="38"/>
      <c r="E21" s="38"/>
      <c r="F21" s="38"/>
      <c r="G21" s="5"/>
      <c r="H21" s="5"/>
    </row>
    <row r="22" spans="1:8" ht="15.75" customHeight="1" x14ac:dyDescent="0.3">
      <c r="A22" s="27"/>
      <c r="B22" s="70" t="s">
        <v>325</v>
      </c>
      <c r="C22" s="206" t="s">
        <v>325</v>
      </c>
      <c r="D22" s="206"/>
      <c r="E22" s="206" t="s">
        <v>328</v>
      </c>
      <c r="F22" s="206"/>
      <c r="G22" s="5"/>
      <c r="H22" s="5"/>
    </row>
    <row r="23" spans="1:8" ht="15.75" customHeight="1" x14ac:dyDescent="0.3">
      <c r="A23" s="27"/>
      <c r="B23" s="70" t="s">
        <v>323</v>
      </c>
      <c r="C23" s="206" t="s">
        <v>326</v>
      </c>
      <c r="D23" s="206"/>
      <c r="E23" s="206" t="s">
        <v>329</v>
      </c>
      <c r="F23" s="206"/>
      <c r="G23" s="5"/>
      <c r="H23" s="5"/>
    </row>
    <row r="24" spans="1:8" ht="14.25" customHeight="1" x14ac:dyDescent="0.3">
      <c r="A24" s="27"/>
      <c r="B24" s="70" t="s">
        <v>324</v>
      </c>
      <c r="C24" s="206" t="s">
        <v>327</v>
      </c>
      <c r="D24" s="206"/>
      <c r="E24" s="206" t="s">
        <v>327</v>
      </c>
      <c r="F24" s="206"/>
      <c r="G24" s="5"/>
      <c r="H24" s="5"/>
    </row>
    <row r="25" spans="1:8" ht="15.75" customHeight="1" x14ac:dyDescent="0.3">
      <c r="A25" s="27"/>
      <c r="B25" s="27"/>
      <c r="C25" s="27"/>
      <c r="D25" s="27"/>
      <c r="E25" s="27"/>
      <c r="F25" s="27"/>
      <c r="G25" s="5"/>
      <c r="H25" s="5"/>
    </row>
    <row r="26" spans="1:8" ht="15.75" customHeight="1" x14ac:dyDescent="0.3">
      <c r="A26" s="27"/>
      <c r="B26" s="70"/>
      <c r="C26" s="27"/>
      <c r="D26" s="206"/>
      <c r="E26" s="206"/>
      <c r="F26" s="27"/>
      <c r="G26" s="5"/>
      <c r="H26" s="5"/>
    </row>
    <row r="27" spans="1:8" ht="15.75" customHeight="1" x14ac:dyDescent="0.3">
      <c r="A27" s="27"/>
      <c r="B27" s="70" t="s">
        <v>325</v>
      </c>
      <c r="C27" s="206" t="s">
        <v>325</v>
      </c>
      <c r="D27" s="206"/>
      <c r="E27" s="206" t="s">
        <v>328</v>
      </c>
      <c r="F27" s="206"/>
      <c r="G27" s="5"/>
      <c r="H27" s="5"/>
    </row>
    <row r="28" spans="1:8" ht="15" customHeight="1" x14ac:dyDescent="0.3">
      <c r="A28" s="27"/>
      <c r="B28" s="70" t="s">
        <v>330</v>
      </c>
      <c r="C28" s="206" t="s">
        <v>331</v>
      </c>
      <c r="D28" s="206"/>
      <c r="E28" s="206" t="s">
        <v>332</v>
      </c>
      <c r="F28" s="206"/>
      <c r="G28" s="5"/>
      <c r="H28" s="5"/>
    </row>
    <row r="29" spans="1:8" ht="15.75" customHeight="1" x14ac:dyDescent="0.3">
      <c r="A29" s="27"/>
      <c r="B29" s="70" t="s">
        <v>327</v>
      </c>
      <c r="C29" s="206" t="s">
        <v>327</v>
      </c>
      <c r="D29" s="206"/>
      <c r="E29" s="206" t="s">
        <v>327</v>
      </c>
      <c r="F29" s="206"/>
      <c r="G29" s="5"/>
      <c r="H29" s="5"/>
    </row>
    <row r="30" spans="1:8" ht="15" customHeight="1" x14ac:dyDescent="0.3">
      <c r="A30" s="27"/>
      <c r="B30" s="27"/>
      <c r="C30" s="27"/>
      <c r="D30" s="27"/>
      <c r="E30" s="27"/>
      <c r="F30" s="27"/>
      <c r="G30" s="5"/>
      <c r="H30" s="5"/>
    </row>
    <row r="31" spans="1:8" ht="15" customHeight="1" x14ac:dyDescent="0.3">
      <c r="A31" s="27"/>
      <c r="B31" s="27"/>
      <c r="C31" s="27"/>
      <c r="D31" s="27"/>
      <c r="E31" s="27"/>
      <c r="F31" s="27"/>
      <c r="G31" s="5"/>
      <c r="H31" s="5"/>
    </row>
    <row r="32" spans="1:8" ht="14.25" customHeight="1" x14ac:dyDescent="0.3">
      <c r="A32" s="27"/>
      <c r="B32" s="27"/>
      <c r="C32" s="27"/>
      <c r="D32" s="27"/>
      <c r="E32" s="27"/>
      <c r="F32" s="27"/>
      <c r="G32" s="5"/>
      <c r="H32" s="5"/>
    </row>
    <row r="33" spans="1:6" x14ac:dyDescent="0.35">
      <c r="A33" s="5"/>
      <c r="B33" s="5"/>
      <c r="C33" s="5"/>
      <c r="D33" s="5"/>
      <c r="E33" s="5"/>
      <c r="F33" s="5"/>
    </row>
    <row r="35" spans="1:6" x14ac:dyDescent="0.35">
      <c r="E35" s="150"/>
    </row>
    <row r="38" spans="1:6" x14ac:dyDescent="0.35">
      <c r="E38" s="158">
        <v>35837900</v>
      </c>
      <c r="F38" s="150">
        <f>E38-E19</f>
        <v>1029.7338871583343</v>
      </c>
    </row>
  </sheetData>
  <mergeCells count="27">
    <mergeCell ref="C29:D29"/>
    <mergeCell ref="E27:F27"/>
    <mergeCell ref="E28:F28"/>
    <mergeCell ref="E29:F29"/>
    <mergeCell ref="C22:D22"/>
    <mergeCell ref="E22:F22"/>
    <mergeCell ref="E23:F23"/>
    <mergeCell ref="E24:F24"/>
    <mergeCell ref="C27:D27"/>
    <mergeCell ref="D26:E26"/>
    <mergeCell ref="C23:D23"/>
    <mergeCell ref="C24:D24"/>
    <mergeCell ref="C28:D28"/>
    <mergeCell ref="E1:F1"/>
    <mergeCell ref="B19:D19"/>
    <mergeCell ref="A3:F3"/>
    <mergeCell ref="A4:F4"/>
    <mergeCell ref="A5:F5"/>
    <mergeCell ref="A6:F6"/>
    <mergeCell ref="A7:F7"/>
    <mergeCell ref="A8:F8"/>
    <mergeCell ref="A9:F9"/>
    <mergeCell ref="A10:F10"/>
    <mergeCell ref="A11:A12"/>
    <mergeCell ref="B11:B12"/>
    <mergeCell ref="D11:D12"/>
    <mergeCell ref="F11:F12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3"/>
  <sheetViews>
    <sheetView topLeftCell="B1" zoomScaleNormal="100" workbookViewId="0">
      <selection activeCell="O7" sqref="O7"/>
    </sheetView>
  </sheetViews>
  <sheetFormatPr defaultRowHeight="14.25" x14ac:dyDescent="0.2"/>
  <cols>
    <col min="1" max="1" width="6.625" customWidth="1"/>
    <col min="2" max="2" width="29.75" customWidth="1"/>
    <col min="3" max="3" width="9.5" customWidth="1"/>
    <col min="4" max="4" width="7.125" customWidth="1"/>
    <col min="5" max="5" width="10.875" customWidth="1"/>
    <col min="6" max="6" width="13" customWidth="1"/>
    <col min="7" max="7" width="11.375" customWidth="1"/>
    <col min="8" max="8" width="13.125" customWidth="1"/>
    <col min="9" max="9" width="14.75" customWidth="1"/>
    <col min="10" max="10" width="9.625" customWidth="1"/>
    <col min="15" max="15" width="10.375" bestFit="1" customWidth="1"/>
  </cols>
  <sheetData>
    <row r="1" spans="1:16" ht="20.100000000000001" customHeight="1" x14ac:dyDescent="0.3">
      <c r="A1" s="5" t="s">
        <v>318</v>
      </c>
      <c r="B1" s="5"/>
      <c r="C1" s="5"/>
      <c r="D1" s="5"/>
      <c r="E1" s="5"/>
      <c r="F1" s="5"/>
      <c r="G1" s="5" t="s">
        <v>320</v>
      </c>
      <c r="H1" s="5"/>
      <c r="I1" s="5"/>
      <c r="J1" s="13" t="s">
        <v>425</v>
      </c>
      <c r="K1" s="5"/>
      <c r="L1" s="5"/>
      <c r="M1" s="5"/>
      <c r="N1" s="5"/>
    </row>
    <row r="2" spans="1:16" ht="18" customHeight="1" x14ac:dyDescent="0.3">
      <c r="A2" s="5" t="s">
        <v>319</v>
      </c>
      <c r="B2" s="5"/>
      <c r="C2" s="5"/>
      <c r="D2" s="5"/>
      <c r="E2" s="5"/>
      <c r="F2" s="5"/>
      <c r="G2" s="5" t="s">
        <v>19</v>
      </c>
      <c r="H2" s="5"/>
      <c r="I2" s="5"/>
      <c r="J2" s="5"/>
      <c r="K2" s="5"/>
      <c r="L2" s="5"/>
      <c r="M2" s="5"/>
      <c r="N2" s="5"/>
    </row>
    <row r="3" spans="1:16" ht="18" customHeight="1" x14ac:dyDescent="0.3">
      <c r="A3" s="5" t="s">
        <v>321</v>
      </c>
      <c r="B3" s="5"/>
      <c r="C3" s="5"/>
      <c r="D3" s="5"/>
      <c r="E3" s="5" t="s">
        <v>245</v>
      </c>
      <c r="F3" s="5"/>
      <c r="G3" s="5"/>
      <c r="H3" s="5"/>
      <c r="I3" s="5" t="s">
        <v>322</v>
      </c>
      <c r="J3" s="5"/>
      <c r="K3" s="5"/>
      <c r="L3" s="5"/>
      <c r="M3" s="5"/>
      <c r="N3" s="5"/>
    </row>
    <row r="4" spans="1:16" ht="18" customHeight="1" x14ac:dyDescent="0.3">
      <c r="A4" s="208" t="s">
        <v>1</v>
      </c>
      <c r="B4" s="208" t="s">
        <v>2</v>
      </c>
      <c r="C4" s="208" t="s">
        <v>20</v>
      </c>
      <c r="D4" s="208" t="s">
        <v>21</v>
      </c>
      <c r="E4" s="210" t="s">
        <v>22</v>
      </c>
      <c r="F4" s="212"/>
      <c r="G4" s="210" t="s">
        <v>25</v>
      </c>
      <c r="H4" s="211"/>
      <c r="I4" s="6" t="s">
        <v>26</v>
      </c>
      <c r="J4" s="208" t="s">
        <v>6</v>
      </c>
      <c r="K4" s="5"/>
      <c r="L4" s="5"/>
      <c r="M4" s="5"/>
      <c r="N4" s="5"/>
    </row>
    <row r="5" spans="1:16" ht="18" customHeight="1" x14ac:dyDescent="0.3">
      <c r="A5" s="209"/>
      <c r="B5" s="209"/>
      <c r="C5" s="209"/>
      <c r="D5" s="209"/>
      <c r="E5" s="14" t="s">
        <v>23</v>
      </c>
      <c r="F5" s="14" t="s">
        <v>24</v>
      </c>
      <c r="G5" s="14" t="s">
        <v>23</v>
      </c>
      <c r="H5" s="15" t="s">
        <v>24</v>
      </c>
      <c r="I5" s="7" t="s">
        <v>27</v>
      </c>
      <c r="J5" s="209"/>
      <c r="K5" s="4"/>
      <c r="L5" s="4"/>
      <c r="M5" s="4"/>
      <c r="N5" s="4"/>
      <c r="O5" s="3"/>
      <c r="P5" s="3"/>
    </row>
    <row r="6" spans="1:16" ht="18" customHeight="1" x14ac:dyDescent="0.3">
      <c r="A6" s="8"/>
      <c r="B6" s="8" t="s">
        <v>42</v>
      </c>
      <c r="C6" s="8"/>
      <c r="D6" s="8"/>
      <c r="E6" s="14"/>
      <c r="F6" s="14"/>
      <c r="G6" s="14"/>
      <c r="H6" s="15"/>
      <c r="I6" s="7"/>
      <c r="J6" s="8"/>
      <c r="K6" s="4"/>
      <c r="L6" s="4"/>
      <c r="M6" s="4"/>
      <c r="N6" s="4"/>
      <c r="O6" s="3"/>
      <c r="P6" s="3"/>
    </row>
    <row r="7" spans="1:16" ht="18" customHeight="1" x14ac:dyDescent="0.3">
      <c r="A7" s="14">
        <v>1</v>
      </c>
      <c r="B7" s="154" t="s">
        <v>407</v>
      </c>
      <c r="C7" s="8"/>
      <c r="D7" s="14" t="s">
        <v>41</v>
      </c>
      <c r="E7" s="14"/>
      <c r="F7" s="14"/>
      <c r="G7" s="14"/>
      <c r="H7" s="153"/>
      <c r="I7" s="10">
        <f>I32+I34+I36</f>
        <v>93720</v>
      </c>
      <c r="J7" s="8"/>
      <c r="K7" s="4"/>
      <c r="L7" s="4"/>
      <c r="M7" s="4"/>
      <c r="N7" s="4"/>
      <c r="O7" s="3"/>
      <c r="P7" s="3"/>
    </row>
    <row r="8" spans="1:16" ht="18" customHeight="1" x14ac:dyDescent="0.3">
      <c r="A8" s="14">
        <v>2</v>
      </c>
      <c r="B8" s="9" t="s">
        <v>28</v>
      </c>
      <c r="C8" s="9"/>
      <c r="D8" s="14" t="s">
        <v>41</v>
      </c>
      <c r="E8" s="9"/>
      <c r="F8" s="9"/>
      <c r="G8" s="9"/>
      <c r="H8" s="9"/>
      <c r="I8" s="10">
        <f>I38+I39+I40+I41+I43</f>
        <v>2062292.55</v>
      </c>
      <c r="J8" s="23"/>
      <c r="K8" s="4"/>
      <c r="L8" s="4"/>
      <c r="M8" s="4"/>
      <c r="N8" s="4"/>
      <c r="O8" s="3"/>
      <c r="P8" s="3"/>
    </row>
    <row r="9" spans="1:16" ht="18" customHeight="1" x14ac:dyDescent="0.3">
      <c r="A9" s="14">
        <v>3</v>
      </c>
      <c r="B9" s="9" t="s">
        <v>29</v>
      </c>
      <c r="C9" s="9"/>
      <c r="D9" s="14" t="s">
        <v>41</v>
      </c>
      <c r="E9" s="9"/>
      <c r="F9" s="9"/>
      <c r="G9" s="9"/>
      <c r="H9" s="9"/>
      <c r="I9" s="11">
        <f>I55+I57+I58+I59+I60+I61+I62+I64+I65+I66+I67+I68+I69+I78+I80+I81+I82+I83</f>
        <v>9159365.2072999999</v>
      </c>
      <c r="J9" s="19"/>
      <c r="K9" s="4"/>
      <c r="L9" s="4"/>
      <c r="M9" s="4"/>
      <c r="N9" s="4"/>
      <c r="O9" s="3"/>
      <c r="P9" s="3"/>
    </row>
    <row r="10" spans="1:16" ht="18" customHeight="1" x14ac:dyDescent="0.3">
      <c r="A10" s="14">
        <v>4</v>
      </c>
      <c r="B10" s="9" t="s">
        <v>30</v>
      </c>
      <c r="C10" s="9"/>
      <c r="D10" s="14" t="s">
        <v>41</v>
      </c>
      <c r="E10" s="9"/>
      <c r="F10" s="9"/>
      <c r="G10" s="9"/>
      <c r="H10" s="9"/>
      <c r="I10" s="11">
        <f>I85+I86+I87+I88+I89+I90+I91+I93+I102+I104+I105+I106+I108+I109+I110+I111+I112+I113+I114+I115+I116</f>
        <v>2602320.7182000005</v>
      </c>
      <c r="J10" s="19"/>
      <c r="K10" s="4"/>
      <c r="L10" s="4"/>
      <c r="M10" s="4"/>
      <c r="N10" s="4"/>
      <c r="O10" s="3"/>
      <c r="P10" s="3"/>
    </row>
    <row r="11" spans="1:16" ht="18" customHeight="1" x14ac:dyDescent="0.3">
      <c r="A11" s="14">
        <v>5</v>
      </c>
      <c r="B11" s="9" t="s">
        <v>31</v>
      </c>
      <c r="C11" s="9"/>
      <c r="D11" s="14" t="s">
        <v>41</v>
      </c>
      <c r="E11" s="9"/>
      <c r="F11" s="9"/>
      <c r="G11" s="9"/>
      <c r="H11" s="9"/>
      <c r="I11" s="11">
        <f>I127+I128+I129+I130+I131+I132</f>
        <v>536107.32000000007</v>
      </c>
      <c r="J11" s="19"/>
      <c r="K11" s="4"/>
      <c r="L11" s="4"/>
      <c r="M11" s="4"/>
      <c r="N11" s="4"/>
      <c r="O11" s="3"/>
      <c r="P11" s="3"/>
    </row>
    <row r="12" spans="1:16" ht="18" customHeight="1" x14ac:dyDescent="0.3">
      <c r="A12" s="14">
        <v>6</v>
      </c>
      <c r="B12" s="9" t="s">
        <v>33</v>
      </c>
      <c r="C12" s="9"/>
      <c r="D12" s="14" t="s">
        <v>41</v>
      </c>
      <c r="E12" s="9"/>
      <c r="F12" s="9"/>
      <c r="G12" s="9"/>
      <c r="H12" s="9"/>
      <c r="I12" s="11">
        <f>I134+I135+I136+I137+I138+I139+I140+I141</f>
        <v>3121215.4400000004</v>
      </c>
      <c r="J12" s="19"/>
      <c r="K12" s="4"/>
      <c r="L12" s="4"/>
      <c r="M12" s="4"/>
      <c r="N12" s="4"/>
      <c r="O12" s="3"/>
      <c r="P12" s="3"/>
    </row>
    <row r="13" spans="1:16" ht="18" customHeight="1" x14ac:dyDescent="0.3">
      <c r="A13" s="14">
        <v>7</v>
      </c>
      <c r="B13" s="9" t="s">
        <v>32</v>
      </c>
      <c r="C13" s="9"/>
      <c r="D13" s="14" t="s">
        <v>41</v>
      </c>
      <c r="E13" s="9"/>
      <c r="F13" s="9"/>
      <c r="G13" s="9"/>
      <c r="H13" s="9"/>
      <c r="I13" s="69">
        <f>I151+I152+I153+I154+I155+I156+I157+I158+I159+I160</f>
        <v>1635645.608</v>
      </c>
      <c r="J13" s="19"/>
      <c r="K13" s="4"/>
      <c r="L13" s="4"/>
      <c r="M13" s="4"/>
      <c r="N13" s="4"/>
      <c r="O13" s="3"/>
      <c r="P13" s="3"/>
    </row>
    <row r="14" spans="1:16" ht="18" customHeight="1" x14ac:dyDescent="0.3">
      <c r="A14" s="14">
        <v>8</v>
      </c>
      <c r="B14" s="9" t="s">
        <v>34</v>
      </c>
      <c r="C14" s="9"/>
      <c r="D14" s="14" t="s">
        <v>41</v>
      </c>
      <c r="E14" s="9"/>
      <c r="F14" s="9"/>
      <c r="G14" s="9"/>
      <c r="H14" s="9"/>
      <c r="I14" s="11">
        <f>I163+I164+I165+I174+I175+I176+I177+I178+I179+I180+I181+I182+I184+I185+I186+I187+I188+I198+I199+I200+I201+I202+I203+I204+I205</f>
        <v>3695666.2518999996</v>
      </c>
      <c r="J14" s="19"/>
      <c r="K14" s="4"/>
      <c r="L14" s="4"/>
      <c r="M14" s="4"/>
      <c r="N14" s="4"/>
      <c r="O14" s="3"/>
      <c r="P14" s="3"/>
    </row>
    <row r="15" spans="1:16" ht="18" customHeight="1" x14ac:dyDescent="0.3">
      <c r="A15" s="14">
        <v>9</v>
      </c>
      <c r="B15" s="9" t="s">
        <v>35</v>
      </c>
      <c r="C15" s="9"/>
      <c r="D15" s="14" t="s">
        <v>41</v>
      </c>
      <c r="E15" s="9"/>
      <c r="F15" s="9"/>
      <c r="G15" s="9"/>
      <c r="H15" s="9"/>
      <c r="I15" s="11">
        <f>I207+I208+I209</f>
        <v>867328.12</v>
      </c>
      <c r="J15" s="19"/>
      <c r="K15" s="4"/>
      <c r="L15" s="4"/>
      <c r="M15" s="4"/>
      <c r="N15" s="4"/>
      <c r="O15" s="3"/>
      <c r="P15" s="3"/>
    </row>
    <row r="16" spans="1:16" ht="18" customHeight="1" x14ac:dyDescent="0.3">
      <c r="A16" s="14">
        <v>10</v>
      </c>
      <c r="B16" s="9" t="s">
        <v>36</v>
      </c>
      <c r="C16" s="9"/>
      <c r="D16" s="14" t="s">
        <v>41</v>
      </c>
      <c r="E16" s="9"/>
      <c r="F16" s="9"/>
      <c r="G16" s="9"/>
      <c r="H16" s="9"/>
      <c r="I16" s="69">
        <f>I211+I212+I222+I224+I226+I227+I228+I229+I230+I231+I232+I233+I234+I235+I236+I237+I246</f>
        <v>89374.989999999991</v>
      </c>
      <c r="J16" s="19"/>
      <c r="K16" s="4"/>
      <c r="L16" s="4"/>
      <c r="M16" s="4"/>
      <c r="N16" s="4"/>
      <c r="O16" s="3"/>
      <c r="P16" s="3"/>
    </row>
    <row r="17" spans="1:16" ht="18" customHeight="1" x14ac:dyDescent="0.3">
      <c r="A17" s="14">
        <v>11</v>
      </c>
      <c r="B17" s="9" t="s">
        <v>37</v>
      </c>
      <c r="C17" s="9"/>
      <c r="D17" s="14" t="s">
        <v>41</v>
      </c>
      <c r="E17" s="9"/>
      <c r="F17" s="9"/>
      <c r="G17" s="9"/>
      <c r="H17" s="9"/>
      <c r="I17" s="69">
        <f>I249+I250+I251+I252+I253+I254+I255+I256+I257+I258+I259+I260+I261+I270+I271+I272+I273+I275+I276+I277+I278+I279</f>
        <v>654930.72350000008</v>
      </c>
      <c r="J17" s="19"/>
      <c r="K17" s="4"/>
      <c r="L17" s="4"/>
      <c r="M17" s="4"/>
      <c r="N17" s="4"/>
      <c r="O17" s="3"/>
      <c r="P17" s="3"/>
    </row>
    <row r="18" spans="1:16" ht="18" customHeight="1" x14ac:dyDescent="0.3">
      <c r="A18" s="14">
        <v>12</v>
      </c>
      <c r="B18" s="9" t="s">
        <v>38</v>
      </c>
      <c r="C18" s="9"/>
      <c r="D18" s="14" t="s">
        <v>41</v>
      </c>
      <c r="E18" s="9"/>
      <c r="F18" s="9"/>
      <c r="G18" s="9"/>
      <c r="H18" s="9"/>
      <c r="I18" s="69">
        <f>I282+I283+I284+I285+I294+I296+I297+I298+I299+I301+I302+I303+I304+I306+I307+I308+I309+I318+I319+I320+I321+I322+I324+I325+I326+I327+I328+I330+I331+I332+I333+I342+I343</f>
        <v>341495.32399999996</v>
      </c>
      <c r="J18" s="19"/>
      <c r="K18" s="4"/>
      <c r="L18" s="4"/>
      <c r="M18" s="4"/>
      <c r="N18" s="4"/>
      <c r="O18" s="3"/>
      <c r="P18" s="3"/>
    </row>
    <row r="19" spans="1:16" ht="18" customHeight="1" x14ac:dyDescent="0.3">
      <c r="A19" s="14">
        <v>13</v>
      </c>
      <c r="B19" s="9" t="s">
        <v>39</v>
      </c>
      <c r="C19" s="9"/>
      <c r="D19" s="14" t="s">
        <v>41</v>
      </c>
      <c r="E19" s="9"/>
      <c r="F19" s="9"/>
      <c r="G19" s="9"/>
      <c r="H19" s="9"/>
      <c r="I19" s="69">
        <f>I347+I348+I349+I350+I351+I352+I354+I355+I356+I357+I367+I368+I369+I370+I371+I374+I375+I376+I377+I378+I379+I380+I391+I392+I393+I394+I395+I396+I397+I398+I400+I401+I402+I403+I404+I405+I414+I415+I416+I418+I419</f>
        <v>3190890.5599999996</v>
      </c>
      <c r="J19" s="19"/>
      <c r="K19" s="4"/>
      <c r="L19" s="4"/>
      <c r="M19" s="4"/>
      <c r="N19" s="4"/>
      <c r="O19" s="3"/>
      <c r="P19" s="3"/>
    </row>
    <row r="20" spans="1:16" ht="18" customHeight="1" x14ac:dyDescent="0.3">
      <c r="A20" s="14">
        <v>14</v>
      </c>
      <c r="B20" s="9" t="s">
        <v>333</v>
      </c>
      <c r="C20" s="9"/>
      <c r="D20" s="14" t="s">
        <v>41</v>
      </c>
      <c r="E20" s="9"/>
      <c r="F20" s="9"/>
      <c r="G20" s="9"/>
      <c r="H20" s="9"/>
      <c r="I20" s="11">
        <f>I421+I422+I423+I424+I425+I426+I438+I441+I442+I443</f>
        <v>1627066.25</v>
      </c>
      <c r="J20" s="19"/>
      <c r="K20" s="4"/>
      <c r="L20" s="4"/>
      <c r="M20" s="4"/>
      <c r="N20" s="4"/>
      <c r="O20" s="3"/>
      <c r="P20" s="3"/>
    </row>
    <row r="21" spans="1:16" ht="18" customHeight="1" x14ac:dyDescent="0.3">
      <c r="A21" s="9"/>
      <c r="B21" s="44" t="s">
        <v>40</v>
      </c>
      <c r="C21" s="9"/>
      <c r="D21" s="9"/>
      <c r="E21" s="9"/>
      <c r="F21" s="9"/>
      <c r="G21" s="9"/>
      <c r="H21" s="9"/>
      <c r="I21" s="72">
        <f>SUM(I7:I20)</f>
        <v>29677419.062899996</v>
      </c>
      <c r="J21" s="19"/>
      <c r="K21" s="4"/>
      <c r="L21" s="4"/>
      <c r="M21" s="4"/>
      <c r="N21" s="4"/>
      <c r="O21" s="3"/>
      <c r="P21" s="3"/>
    </row>
    <row r="22" spans="1:16" ht="17.100000000000001" customHeight="1" x14ac:dyDescent="0.3">
      <c r="A22" s="4"/>
      <c r="B22" s="73"/>
      <c r="C22" s="4"/>
      <c r="D22" s="4"/>
      <c r="E22" s="4"/>
      <c r="F22" s="4"/>
      <c r="G22" s="4"/>
      <c r="H22" s="4"/>
      <c r="I22" s="74"/>
      <c r="J22" s="49"/>
      <c r="K22" s="4"/>
      <c r="L22" s="4"/>
      <c r="M22" s="4"/>
      <c r="N22" s="4"/>
      <c r="O22" s="3"/>
      <c r="P22" s="3"/>
    </row>
    <row r="23" spans="1:16" ht="18" customHeight="1" x14ac:dyDescent="0.3">
      <c r="A23" s="4"/>
      <c r="B23" s="73"/>
      <c r="C23" s="4"/>
      <c r="D23" s="4"/>
      <c r="E23" s="4"/>
      <c r="F23" s="4"/>
      <c r="G23" s="4"/>
      <c r="H23" s="4"/>
      <c r="I23" s="74"/>
      <c r="J23" s="49"/>
      <c r="K23" s="4"/>
      <c r="L23" s="4"/>
      <c r="M23" s="4"/>
      <c r="N23" s="4"/>
      <c r="O23" s="3"/>
      <c r="P23" s="3"/>
    </row>
    <row r="24" spans="1:16" ht="18" customHeight="1" x14ac:dyDescent="0.3">
      <c r="A24" s="4"/>
      <c r="B24" s="73"/>
      <c r="C24" s="4"/>
      <c r="D24" s="4"/>
      <c r="E24" s="4"/>
      <c r="F24" s="4"/>
      <c r="G24" s="4"/>
      <c r="H24" s="4"/>
      <c r="I24" s="74"/>
      <c r="J24" s="49"/>
      <c r="K24" s="4"/>
      <c r="L24" s="4"/>
      <c r="M24" s="4"/>
      <c r="N24" s="4"/>
      <c r="O24" s="3"/>
      <c r="P24" s="3"/>
    </row>
    <row r="25" spans="1:16" ht="18" customHeight="1" x14ac:dyDescent="0.3">
      <c r="A25" s="4"/>
      <c r="B25" s="73"/>
      <c r="C25" s="4"/>
      <c r="D25" s="4"/>
      <c r="E25" s="4"/>
      <c r="F25" s="4"/>
      <c r="G25" s="4"/>
      <c r="H25" s="4"/>
      <c r="I25" s="74"/>
      <c r="J25" s="49"/>
      <c r="K25" s="4"/>
      <c r="L25" s="4"/>
      <c r="M25" s="4"/>
      <c r="N25" s="4"/>
      <c r="O25" s="3"/>
      <c r="P25" s="3"/>
    </row>
    <row r="26" spans="1:16" ht="18" customHeight="1" x14ac:dyDescent="0.3">
      <c r="A26" s="4"/>
      <c r="B26" s="73"/>
      <c r="C26" s="4"/>
      <c r="D26" s="4"/>
      <c r="E26" s="4"/>
      <c r="F26" s="4"/>
      <c r="G26" s="4"/>
      <c r="H26" s="4"/>
      <c r="I26" s="74"/>
      <c r="J26" s="49"/>
      <c r="K26" s="4"/>
      <c r="L26" s="4"/>
      <c r="M26" s="4"/>
      <c r="N26" s="4"/>
      <c r="O26" s="3"/>
      <c r="P26" s="3"/>
    </row>
    <row r="27" spans="1:16" ht="18" customHeight="1" x14ac:dyDescent="0.3">
      <c r="A27" s="4"/>
      <c r="B27" s="73"/>
      <c r="C27" s="4"/>
      <c r="D27" s="4"/>
      <c r="E27" s="4"/>
      <c r="F27" s="4"/>
      <c r="G27" s="4"/>
      <c r="H27" s="4"/>
      <c r="I27" s="74"/>
      <c r="J27" s="49"/>
      <c r="K27" s="4"/>
      <c r="L27" s="4"/>
      <c r="M27" s="4"/>
      <c r="N27" s="4"/>
      <c r="O27" s="3"/>
      <c r="P27" s="3"/>
    </row>
    <row r="28" spans="1:16" ht="18" customHeight="1" x14ac:dyDescent="0.3">
      <c r="A28" s="4"/>
      <c r="B28" s="73"/>
      <c r="C28" s="4"/>
      <c r="D28" s="4"/>
      <c r="E28" s="4"/>
      <c r="F28" s="4"/>
      <c r="G28" s="4"/>
      <c r="H28" s="4"/>
      <c r="I28" s="74"/>
      <c r="J28" s="49"/>
      <c r="K28" s="4"/>
      <c r="L28" s="4"/>
      <c r="M28" s="4"/>
      <c r="N28" s="4"/>
      <c r="O28" s="3"/>
      <c r="P28" s="3"/>
    </row>
    <row r="29" spans="1:16" ht="18" customHeight="1" x14ac:dyDescent="0.3">
      <c r="A29" s="4"/>
      <c r="B29" s="73"/>
      <c r="C29" s="4"/>
      <c r="D29" s="4"/>
      <c r="E29" s="4"/>
      <c r="F29" s="4"/>
      <c r="G29" s="4"/>
      <c r="H29" s="4"/>
      <c r="I29" s="74"/>
      <c r="J29" s="49"/>
      <c r="K29" s="4"/>
      <c r="L29" s="4"/>
      <c r="M29" s="4"/>
      <c r="N29" s="4"/>
      <c r="O29" s="3"/>
      <c r="P29" s="3"/>
    </row>
    <row r="30" spans="1:16" ht="18" customHeight="1" x14ac:dyDescent="0.3">
      <c r="A30" s="87">
        <v>1</v>
      </c>
      <c r="B30" s="88" t="s">
        <v>407</v>
      </c>
      <c r="C30" s="210"/>
      <c r="D30" s="211"/>
      <c r="E30" s="211"/>
      <c r="F30" s="211"/>
      <c r="G30" s="211"/>
      <c r="H30" s="211"/>
      <c r="I30" s="211"/>
      <c r="J30" s="212"/>
      <c r="K30" s="4"/>
      <c r="L30" s="4"/>
      <c r="M30" s="4"/>
      <c r="N30" s="4"/>
      <c r="O30" s="3"/>
      <c r="P30" s="3"/>
    </row>
    <row r="31" spans="1:16" ht="18" customHeight="1" x14ac:dyDescent="0.3">
      <c r="A31" s="16">
        <v>1.1000000000000001</v>
      </c>
      <c r="B31" s="17" t="s">
        <v>412</v>
      </c>
      <c r="C31" s="19"/>
      <c r="D31" s="14"/>
      <c r="E31" s="9"/>
      <c r="F31" s="9"/>
      <c r="G31" s="21"/>
      <c r="H31" s="22"/>
      <c r="I31" s="11"/>
      <c r="J31" s="9"/>
      <c r="K31" s="4"/>
      <c r="L31" s="4"/>
      <c r="M31" s="4"/>
      <c r="N31" s="4"/>
      <c r="O31" s="3">
        <f>O32-64</f>
        <v>56</v>
      </c>
      <c r="P31" s="3">
        <f>P32*O31</f>
        <v>54127.061333333331</v>
      </c>
    </row>
    <row r="32" spans="1:16" ht="18" customHeight="1" x14ac:dyDescent="0.3">
      <c r="A32" s="16"/>
      <c r="B32" s="17" t="s">
        <v>413</v>
      </c>
      <c r="C32" s="19">
        <v>1</v>
      </c>
      <c r="D32" s="14" t="s">
        <v>408</v>
      </c>
      <c r="E32" s="9"/>
      <c r="F32" s="9"/>
      <c r="G32" s="21">
        <v>53480</v>
      </c>
      <c r="H32" s="22">
        <f>C32*G32</f>
        <v>53480</v>
      </c>
      <c r="I32" s="11">
        <f>SUM(H32)</f>
        <v>53480</v>
      </c>
      <c r="J32" s="9"/>
      <c r="K32" s="4"/>
      <c r="L32" s="4">
        <v>115986.56</v>
      </c>
      <c r="M32" s="4">
        <v>8</v>
      </c>
      <c r="N32" s="4">
        <v>15</v>
      </c>
      <c r="O32" s="3">
        <f>N32*M32</f>
        <v>120</v>
      </c>
      <c r="P32" s="3">
        <f>L32/O32</f>
        <v>966.55466666666666</v>
      </c>
    </row>
    <row r="33" spans="1:16" ht="18" customHeight="1" x14ac:dyDescent="0.3">
      <c r="A33" s="16">
        <v>1.2</v>
      </c>
      <c r="B33" s="17" t="s">
        <v>412</v>
      </c>
      <c r="C33" s="19"/>
      <c r="D33" s="14"/>
      <c r="E33" s="9"/>
      <c r="F33" s="9"/>
      <c r="G33" s="21"/>
      <c r="H33" s="22"/>
      <c r="I33" s="11"/>
      <c r="J33" s="9"/>
      <c r="K33" s="4"/>
      <c r="L33" s="4">
        <v>9</v>
      </c>
      <c r="M33" s="4">
        <v>10.5</v>
      </c>
      <c r="N33" s="4">
        <v>28</v>
      </c>
      <c r="O33" s="3">
        <f>N33*M33</f>
        <v>294</v>
      </c>
      <c r="P33" s="3">
        <f>L33/O33</f>
        <v>3.0612244897959183E-2</v>
      </c>
    </row>
    <row r="34" spans="1:16" ht="18" customHeight="1" x14ac:dyDescent="0.3">
      <c r="A34" s="16"/>
      <c r="B34" s="17" t="s">
        <v>410</v>
      </c>
      <c r="C34" s="19">
        <v>1</v>
      </c>
      <c r="D34" s="14" t="s">
        <v>408</v>
      </c>
      <c r="E34" s="9"/>
      <c r="F34" s="9"/>
      <c r="G34" s="21">
        <v>26740</v>
      </c>
      <c r="H34" s="22">
        <f>C34*G34</f>
        <v>26740</v>
      </c>
      <c r="I34" s="11">
        <f>SUM(H34)</f>
        <v>26740</v>
      </c>
      <c r="J34" s="155"/>
      <c r="K34" s="4"/>
      <c r="L34" s="4"/>
      <c r="M34" s="4"/>
      <c r="N34" s="4"/>
      <c r="O34" s="3"/>
      <c r="P34" s="3"/>
    </row>
    <row r="35" spans="1:16" ht="18" customHeight="1" x14ac:dyDescent="0.3">
      <c r="A35" s="16">
        <v>1.3</v>
      </c>
      <c r="B35" s="17" t="s">
        <v>409</v>
      </c>
      <c r="C35" s="19"/>
      <c r="D35" s="14"/>
      <c r="E35" s="9"/>
      <c r="F35" s="9"/>
      <c r="G35" s="21"/>
      <c r="H35" s="22"/>
      <c r="I35" s="11"/>
      <c r="J35" s="9"/>
      <c r="K35" s="4"/>
      <c r="L35" s="4"/>
      <c r="M35" s="4"/>
      <c r="N35" s="4"/>
      <c r="O35" s="156">
        <f>I32/O31</f>
        <v>955</v>
      </c>
      <c r="P35" s="3"/>
    </row>
    <row r="36" spans="1:16" ht="18" customHeight="1" x14ac:dyDescent="0.3">
      <c r="A36" s="16"/>
      <c r="B36" s="17" t="s">
        <v>411</v>
      </c>
      <c r="C36" s="19">
        <v>1</v>
      </c>
      <c r="D36" s="14" t="s">
        <v>408</v>
      </c>
      <c r="E36" s="9"/>
      <c r="F36" s="9"/>
      <c r="G36" s="21">
        <v>13500</v>
      </c>
      <c r="H36" s="22">
        <f>C36*G36</f>
        <v>13500</v>
      </c>
      <c r="I36" s="11">
        <f>SUM(H36)</f>
        <v>13500</v>
      </c>
      <c r="J36" s="155"/>
      <c r="K36" s="4"/>
      <c r="L36" s="4"/>
      <c r="M36" s="4"/>
      <c r="N36" s="4"/>
      <c r="O36" s="3"/>
      <c r="P36" s="3"/>
    </row>
    <row r="37" spans="1:16" ht="18" customHeight="1" x14ac:dyDescent="0.3">
      <c r="A37" s="87">
        <v>1</v>
      </c>
      <c r="B37" s="88" t="s">
        <v>28</v>
      </c>
      <c r="C37" s="210"/>
      <c r="D37" s="211"/>
      <c r="E37" s="211"/>
      <c r="F37" s="211"/>
      <c r="G37" s="211"/>
      <c r="H37" s="211"/>
      <c r="I37" s="211"/>
      <c r="J37" s="212"/>
      <c r="K37" s="4"/>
      <c r="L37" s="4"/>
      <c r="M37" s="4"/>
      <c r="N37" s="4">
        <f>O37*O31</f>
        <v>53480</v>
      </c>
      <c r="O37" s="3">
        <v>955</v>
      </c>
      <c r="P37" s="3"/>
    </row>
    <row r="38" spans="1:16" ht="18" customHeight="1" x14ac:dyDescent="0.3">
      <c r="A38" s="16">
        <v>1.1000000000000001</v>
      </c>
      <c r="B38" s="17" t="s">
        <v>95</v>
      </c>
      <c r="C38" s="19">
        <v>3</v>
      </c>
      <c r="D38" s="14" t="s">
        <v>96</v>
      </c>
      <c r="E38" s="9"/>
      <c r="F38" s="9"/>
      <c r="G38" s="21">
        <v>13500</v>
      </c>
      <c r="H38" s="22">
        <f>C38*G38</f>
        <v>40500</v>
      </c>
      <c r="I38" s="11">
        <f>SUM(H38)</f>
        <v>40500</v>
      </c>
      <c r="J38" s="9"/>
      <c r="K38" s="4"/>
      <c r="L38" s="4"/>
      <c r="M38" s="4"/>
      <c r="N38" s="4"/>
      <c r="O38" s="3"/>
      <c r="P38" s="3"/>
    </row>
    <row r="39" spans="1:16" ht="18" customHeight="1" x14ac:dyDescent="0.3">
      <c r="A39" s="16">
        <v>1.2</v>
      </c>
      <c r="B39" s="9" t="s">
        <v>43</v>
      </c>
      <c r="C39" s="19">
        <v>238</v>
      </c>
      <c r="D39" s="14" t="s">
        <v>46</v>
      </c>
      <c r="E39" s="9"/>
      <c r="F39" s="9"/>
      <c r="G39" s="19">
        <v>99</v>
      </c>
      <c r="H39" s="22">
        <f>C39*G39</f>
        <v>23562</v>
      </c>
      <c r="I39" s="11">
        <f>SUM(H39)</f>
        <v>23562</v>
      </c>
      <c r="J39" s="9"/>
      <c r="K39" s="4"/>
      <c r="L39" s="4"/>
      <c r="M39" s="4"/>
      <c r="N39" s="4">
        <v>7</v>
      </c>
      <c r="O39" s="3">
        <v>8</v>
      </c>
      <c r="P39" s="3"/>
    </row>
    <row r="40" spans="1:16" ht="18" customHeight="1" x14ac:dyDescent="0.3">
      <c r="A40" s="16">
        <v>1.3</v>
      </c>
      <c r="B40" s="9" t="s">
        <v>44</v>
      </c>
      <c r="C40" s="9">
        <v>13.41</v>
      </c>
      <c r="D40" s="14" t="s">
        <v>46</v>
      </c>
      <c r="E40" s="47">
        <v>460</v>
      </c>
      <c r="F40" s="34">
        <f>C40*E40</f>
        <v>6168.6</v>
      </c>
      <c r="G40" s="47">
        <v>91</v>
      </c>
      <c r="H40" s="30">
        <f>C40*G40</f>
        <v>1220.31</v>
      </c>
      <c r="I40" s="122">
        <f>SUM(H40+F40)</f>
        <v>7388.91</v>
      </c>
      <c r="J40" s="9"/>
      <c r="K40" s="4"/>
      <c r="L40" s="4"/>
      <c r="M40" s="4"/>
      <c r="N40" s="4"/>
      <c r="O40" s="3">
        <f>O31/2</f>
        <v>28</v>
      </c>
      <c r="P40" s="3"/>
    </row>
    <row r="41" spans="1:16" ht="18" customHeight="1" x14ac:dyDescent="0.3">
      <c r="A41" s="16">
        <v>1.4</v>
      </c>
      <c r="B41" s="9" t="s">
        <v>45</v>
      </c>
      <c r="C41" s="9">
        <v>5.36</v>
      </c>
      <c r="D41" s="14" t="s">
        <v>46</v>
      </c>
      <c r="E41" s="34">
        <v>1388.5</v>
      </c>
      <c r="F41" s="32">
        <f>C41*E41</f>
        <v>7442.3600000000006</v>
      </c>
      <c r="G41" s="47">
        <v>398</v>
      </c>
      <c r="H41" s="30">
        <f>C41*G41</f>
        <v>2133.2800000000002</v>
      </c>
      <c r="I41" s="32">
        <f>SUM(H41+F41)</f>
        <v>9575.6400000000012</v>
      </c>
      <c r="J41" s="9"/>
      <c r="K41" s="4"/>
      <c r="L41" s="4"/>
      <c r="M41" s="5"/>
      <c r="N41" s="5"/>
      <c r="O41" s="150">
        <f>O40*O35</f>
        <v>26740</v>
      </c>
    </row>
    <row r="42" spans="1:16" ht="18" customHeight="1" x14ac:dyDescent="0.3">
      <c r="A42" s="52">
        <v>1.5</v>
      </c>
      <c r="B42" s="9" t="s">
        <v>421</v>
      </c>
      <c r="C42" s="9"/>
      <c r="D42" s="9"/>
      <c r="E42" s="9"/>
      <c r="F42" s="9"/>
      <c r="G42" s="9"/>
      <c r="H42" s="9"/>
      <c r="I42" s="9"/>
      <c r="J42" s="9"/>
      <c r="K42" s="4"/>
      <c r="L42" s="4"/>
      <c r="M42" s="5">
        <v>5</v>
      </c>
      <c r="N42" s="5">
        <v>28</v>
      </c>
      <c r="O42">
        <f>N42*M42</f>
        <v>140</v>
      </c>
    </row>
    <row r="43" spans="1:16" ht="18" customHeight="1" x14ac:dyDescent="0.3">
      <c r="A43" s="9" t="s">
        <v>97</v>
      </c>
      <c r="B43" s="9" t="s">
        <v>422</v>
      </c>
      <c r="C43" s="19">
        <v>161</v>
      </c>
      <c r="D43" s="14" t="s">
        <v>47</v>
      </c>
      <c r="E43" s="151">
        <v>10476</v>
      </c>
      <c r="F43" s="152">
        <f>C43*E43</f>
        <v>1686636</v>
      </c>
      <c r="G43" s="151">
        <v>1830</v>
      </c>
      <c r="H43" s="30">
        <f>C43*G43</f>
        <v>294630</v>
      </c>
      <c r="I43" s="152">
        <f>SUM(H43+F43)</f>
        <v>1981266</v>
      </c>
      <c r="J43" s="9"/>
      <c r="O43">
        <v>100</v>
      </c>
    </row>
    <row r="44" spans="1:16" ht="18" customHeight="1" x14ac:dyDescent="0.3">
      <c r="A44" s="9" t="s">
        <v>98</v>
      </c>
      <c r="B44" s="9" t="s">
        <v>423</v>
      </c>
      <c r="C44" s="19">
        <v>161</v>
      </c>
      <c r="D44" s="14" t="s">
        <v>47</v>
      </c>
      <c r="E44" s="151"/>
      <c r="F44" s="152">
        <f>C44*E44</f>
        <v>0</v>
      </c>
      <c r="G44" s="151">
        <v>500</v>
      </c>
      <c r="H44" s="30">
        <f>C44*G44</f>
        <v>80500</v>
      </c>
      <c r="I44" s="152">
        <f>SUM(H44+F44)</f>
        <v>80500</v>
      </c>
      <c r="J44" s="9"/>
    </row>
    <row r="45" spans="1:16" ht="18" customHeight="1" x14ac:dyDescent="0.3">
      <c r="A45" s="4"/>
      <c r="B45" s="4"/>
      <c r="C45" s="49"/>
      <c r="D45" s="159"/>
      <c r="E45" s="160"/>
      <c r="F45" s="161"/>
      <c r="G45" s="160"/>
      <c r="H45" s="38"/>
      <c r="I45" s="161"/>
      <c r="J45" s="4"/>
    </row>
    <row r="46" spans="1:16" ht="18" customHeight="1" x14ac:dyDescent="0.3">
      <c r="A46" s="4"/>
      <c r="B46" s="4"/>
      <c r="C46" s="49"/>
      <c r="D46" s="159"/>
      <c r="E46" s="160"/>
      <c r="F46" s="161"/>
      <c r="G46" s="160"/>
      <c r="H46" s="38"/>
      <c r="I46" s="161"/>
      <c r="J46" s="4"/>
    </row>
    <row r="47" spans="1:16" ht="18" customHeight="1" x14ac:dyDescent="0.3">
      <c r="A47" s="4"/>
      <c r="B47" s="4"/>
      <c r="C47" s="49"/>
      <c r="D47" s="159"/>
      <c r="E47" s="160"/>
      <c r="F47" s="161"/>
      <c r="G47" s="160"/>
      <c r="H47" s="38"/>
      <c r="I47" s="161"/>
      <c r="J47" s="4"/>
    </row>
    <row r="48" spans="1:16" ht="18" customHeight="1" x14ac:dyDescent="0.3">
      <c r="A48" s="4"/>
      <c r="B48" s="4"/>
      <c r="C48" s="49"/>
      <c r="D48" s="159"/>
      <c r="E48" s="160"/>
      <c r="F48" s="161"/>
      <c r="G48" s="160"/>
      <c r="H48" s="38"/>
      <c r="I48" s="161"/>
      <c r="J48" s="4"/>
    </row>
    <row r="49" spans="1:10" ht="18" customHeight="1" x14ac:dyDescent="0.3">
      <c r="A49" s="4"/>
      <c r="B49" s="4"/>
      <c r="C49" s="49"/>
      <c r="D49" s="159"/>
      <c r="E49" s="160"/>
      <c r="F49" s="161"/>
      <c r="G49" s="160"/>
      <c r="H49" s="38"/>
      <c r="I49" s="161"/>
      <c r="J49" s="4"/>
    </row>
    <row r="50" spans="1:10" ht="18" customHeight="1" x14ac:dyDescent="0.3">
      <c r="A50" s="4"/>
      <c r="B50" s="4"/>
      <c r="C50" s="49"/>
      <c r="D50" s="159"/>
      <c r="E50" s="160"/>
      <c r="F50" s="161"/>
      <c r="G50" s="160"/>
      <c r="H50" s="38"/>
      <c r="I50" s="161"/>
      <c r="J50" s="4"/>
    </row>
    <row r="51" spans="1:10" ht="18" customHeight="1" x14ac:dyDescent="0.3">
      <c r="A51" s="4"/>
      <c r="B51" s="4"/>
      <c r="C51" s="49"/>
      <c r="D51" s="159"/>
      <c r="E51" s="160"/>
      <c r="F51" s="161"/>
      <c r="G51" s="160"/>
      <c r="H51" s="38"/>
      <c r="I51" s="161"/>
      <c r="J51" s="4"/>
    </row>
    <row r="52" spans="1:10" ht="18" customHeight="1" x14ac:dyDescent="0.3">
      <c r="A52" s="4"/>
      <c r="B52" s="4"/>
      <c r="C52" s="49"/>
      <c r="D52" s="159"/>
      <c r="E52" s="160"/>
      <c r="F52" s="161"/>
      <c r="G52" s="160"/>
      <c r="H52" s="38"/>
      <c r="I52" s="161"/>
      <c r="J52" s="4"/>
    </row>
    <row r="53" spans="1:10" ht="18" customHeight="1" x14ac:dyDescent="0.3">
      <c r="A53" s="4"/>
      <c r="B53" s="4"/>
      <c r="C53" s="49"/>
      <c r="D53" s="159"/>
      <c r="E53" s="160"/>
      <c r="F53" s="161"/>
      <c r="G53" s="160"/>
      <c r="H53" s="38"/>
      <c r="I53" s="161"/>
      <c r="J53" s="4"/>
    </row>
    <row r="54" spans="1:10" ht="18" customHeight="1" x14ac:dyDescent="0.2">
      <c r="A54" s="44">
        <v>2</v>
      </c>
      <c r="B54" s="36" t="s">
        <v>29</v>
      </c>
      <c r="C54" s="222"/>
      <c r="D54" s="223"/>
      <c r="E54" s="223"/>
      <c r="F54" s="223"/>
      <c r="G54" s="223"/>
      <c r="H54" s="223"/>
      <c r="I54" s="223"/>
      <c r="J54" s="224"/>
    </row>
    <row r="55" spans="1:10" ht="18" customHeight="1" x14ac:dyDescent="0.3">
      <c r="A55" s="46">
        <v>2.1</v>
      </c>
      <c r="B55" s="30" t="s">
        <v>99</v>
      </c>
      <c r="C55" s="47">
        <v>661.11</v>
      </c>
      <c r="D55" s="71" t="s">
        <v>46</v>
      </c>
      <c r="E55" s="34">
        <v>2208.8000000000002</v>
      </c>
      <c r="F55" s="32">
        <f>C55*E55</f>
        <v>1460259.7680000002</v>
      </c>
      <c r="G55" s="47">
        <v>485</v>
      </c>
      <c r="H55" s="34">
        <f>C55*G55</f>
        <v>320638.35000000003</v>
      </c>
      <c r="I55" s="32">
        <f>SUM(H55+F55)</f>
        <v>1780898.1180000002</v>
      </c>
      <c r="J55" s="9"/>
    </row>
    <row r="56" spans="1:10" ht="18" customHeight="1" x14ac:dyDescent="0.3">
      <c r="A56" s="46">
        <v>2.2000000000000002</v>
      </c>
      <c r="B56" s="30" t="s">
        <v>246</v>
      </c>
      <c r="C56" s="30"/>
      <c r="D56" s="30"/>
      <c r="E56" s="30"/>
      <c r="F56" s="30"/>
      <c r="G56" s="30"/>
      <c r="H56" s="30"/>
      <c r="I56" s="30"/>
      <c r="J56" s="9"/>
    </row>
    <row r="57" spans="1:10" ht="18" customHeight="1" x14ac:dyDescent="0.3">
      <c r="A57" s="30" t="s">
        <v>48</v>
      </c>
      <c r="B57" s="30" t="s">
        <v>247</v>
      </c>
      <c r="C57" s="34">
        <v>2845</v>
      </c>
      <c r="D57" s="71" t="s">
        <v>72</v>
      </c>
      <c r="E57" s="47">
        <v>285.60000000000002</v>
      </c>
      <c r="F57" s="34">
        <f>C57*E57</f>
        <v>812532.00000000012</v>
      </c>
      <c r="G57" s="30"/>
      <c r="H57" s="30"/>
      <c r="I57" s="32">
        <f>SUM(F57)</f>
        <v>812532.00000000012</v>
      </c>
      <c r="J57" s="9"/>
    </row>
    <row r="58" spans="1:10" ht="18" customHeight="1" x14ac:dyDescent="0.3">
      <c r="A58" s="30" t="s">
        <v>49</v>
      </c>
      <c r="B58" s="30" t="s">
        <v>248</v>
      </c>
      <c r="C58" s="34">
        <v>5690</v>
      </c>
      <c r="D58" s="71" t="s">
        <v>72</v>
      </c>
      <c r="E58" s="34"/>
      <c r="F58" s="30"/>
      <c r="G58" s="47">
        <v>115</v>
      </c>
      <c r="H58" s="32">
        <f>C58*G58</f>
        <v>654350</v>
      </c>
      <c r="I58" s="32">
        <f>SUM(H58)</f>
        <v>654350</v>
      </c>
      <c r="J58" s="9"/>
    </row>
    <row r="59" spans="1:10" ht="18" customHeight="1" x14ac:dyDescent="0.3">
      <c r="A59" s="30" t="s">
        <v>50</v>
      </c>
      <c r="B59" s="30" t="s">
        <v>249</v>
      </c>
      <c r="C59" s="47">
        <v>853.5</v>
      </c>
      <c r="D59" s="71" t="s">
        <v>73</v>
      </c>
      <c r="E59" s="47">
        <v>464.3</v>
      </c>
      <c r="F59" s="34">
        <f>C59*E59</f>
        <v>396280.05</v>
      </c>
      <c r="G59" s="30"/>
      <c r="H59" s="30"/>
      <c r="I59" s="32">
        <f>SUM(F59)</f>
        <v>396280.05</v>
      </c>
      <c r="J59" s="9"/>
    </row>
    <row r="60" spans="1:10" ht="18" customHeight="1" x14ac:dyDescent="0.3">
      <c r="A60" s="30" t="s">
        <v>51</v>
      </c>
      <c r="B60" s="30" t="s">
        <v>250</v>
      </c>
      <c r="C60" s="34">
        <v>2910</v>
      </c>
      <c r="D60" s="71" t="s">
        <v>47</v>
      </c>
      <c r="E60" s="47">
        <v>28</v>
      </c>
      <c r="F60" s="34">
        <f>C60*E60</f>
        <v>81480</v>
      </c>
      <c r="G60" s="30"/>
      <c r="H60" s="30"/>
      <c r="I60" s="32">
        <f>SUM(F60)</f>
        <v>81480</v>
      </c>
      <c r="J60" s="9"/>
    </row>
    <row r="61" spans="1:10" ht="18" customHeight="1" x14ac:dyDescent="0.3">
      <c r="A61" s="30" t="s">
        <v>52</v>
      </c>
      <c r="B61" s="30" t="s">
        <v>64</v>
      </c>
      <c r="C61" s="30">
        <v>711.32</v>
      </c>
      <c r="D61" s="71" t="s">
        <v>74</v>
      </c>
      <c r="E61" s="47">
        <v>27.35</v>
      </c>
      <c r="F61" s="34">
        <f>C61*E61</f>
        <v>19454.602000000003</v>
      </c>
      <c r="G61" s="30"/>
      <c r="H61" s="30"/>
      <c r="I61" s="34">
        <f>SUM(F61)</f>
        <v>19454.602000000003</v>
      </c>
      <c r="J61" s="9"/>
    </row>
    <row r="62" spans="1:10" ht="18" customHeight="1" x14ac:dyDescent="0.3">
      <c r="A62" s="30" t="s">
        <v>100</v>
      </c>
      <c r="B62" s="30" t="s">
        <v>101</v>
      </c>
      <c r="C62" s="34">
        <v>150.81</v>
      </c>
      <c r="D62" s="71" t="s">
        <v>72</v>
      </c>
      <c r="E62" s="47">
        <v>83.53</v>
      </c>
      <c r="F62" s="34">
        <f>C62*E62</f>
        <v>12597.159300000001</v>
      </c>
      <c r="G62" s="47">
        <v>19.899999999999999</v>
      </c>
      <c r="H62" s="32">
        <f>C62*G62</f>
        <v>3001.1189999999997</v>
      </c>
      <c r="I62" s="32">
        <f>SUM(H62)+F62</f>
        <v>15598.278300000002</v>
      </c>
      <c r="J62" s="9"/>
    </row>
    <row r="63" spans="1:10" ht="18" customHeight="1" x14ac:dyDescent="0.3">
      <c r="A63" s="46">
        <v>2.2999999999999998</v>
      </c>
      <c r="B63" s="30" t="s">
        <v>65</v>
      </c>
      <c r="C63" s="30"/>
      <c r="D63" s="30"/>
      <c r="E63" s="30"/>
      <c r="F63" s="30"/>
      <c r="G63" s="30"/>
      <c r="H63" s="30"/>
      <c r="I63" s="30"/>
      <c r="J63" s="9"/>
    </row>
    <row r="64" spans="1:10" ht="18" customHeight="1" x14ac:dyDescent="0.3">
      <c r="A64" s="30" t="s">
        <v>53</v>
      </c>
      <c r="B64" s="30" t="s">
        <v>71</v>
      </c>
      <c r="C64" s="47">
        <v>4.8</v>
      </c>
      <c r="D64" s="71" t="s">
        <v>75</v>
      </c>
      <c r="E64" s="34">
        <v>18314.72</v>
      </c>
      <c r="F64" s="32">
        <f t="shared" ref="F64:F83" si="0">C64*E64</f>
        <v>87910.656000000003</v>
      </c>
      <c r="G64" s="34">
        <v>4100</v>
      </c>
      <c r="H64" s="32">
        <f t="shared" ref="H64:H69" si="1">G64*C64</f>
        <v>19680</v>
      </c>
      <c r="I64" s="32">
        <f t="shared" ref="I64:I69" si="2">SUM(H64+F64)</f>
        <v>107590.656</v>
      </c>
      <c r="J64" s="9"/>
    </row>
    <row r="65" spans="1:10" ht="18" customHeight="1" x14ac:dyDescent="0.3">
      <c r="A65" s="30" t="s">
        <v>54</v>
      </c>
      <c r="B65" s="30" t="s">
        <v>416</v>
      </c>
      <c r="C65" s="30">
        <v>17.66</v>
      </c>
      <c r="D65" s="71" t="s">
        <v>75</v>
      </c>
      <c r="E65" s="34">
        <v>17371.189999999999</v>
      </c>
      <c r="F65" s="32">
        <f t="shared" si="0"/>
        <v>306775.21539999999</v>
      </c>
      <c r="G65" s="34">
        <v>4100</v>
      </c>
      <c r="H65" s="32">
        <f t="shared" si="1"/>
        <v>72406</v>
      </c>
      <c r="I65" s="32">
        <f t="shared" si="2"/>
        <v>379181.21539999999</v>
      </c>
      <c r="J65" s="9"/>
    </row>
    <row r="66" spans="1:10" ht="18" customHeight="1" x14ac:dyDescent="0.3">
      <c r="A66" s="30" t="s">
        <v>55</v>
      </c>
      <c r="B66" s="30" t="s">
        <v>66</v>
      </c>
      <c r="C66" s="30">
        <v>4.43</v>
      </c>
      <c r="D66" s="71" t="s">
        <v>75</v>
      </c>
      <c r="E66" s="34">
        <v>16732.150000000001</v>
      </c>
      <c r="F66" s="32">
        <f t="shared" si="0"/>
        <v>74123.424500000008</v>
      </c>
      <c r="G66" s="34">
        <v>3300</v>
      </c>
      <c r="H66" s="32">
        <f t="shared" si="1"/>
        <v>14618.999999999998</v>
      </c>
      <c r="I66" s="32">
        <f t="shared" si="2"/>
        <v>88742.424500000008</v>
      </c>
      <c r="J66" s="9"/>
    </row>
    <row r="67" spans="1:10" ht="18" customHeight="1" x14ac:dyDescent="0.3">
      <c r="A67" s="30" t="s">
        <v>56</v>
      </c>
      <c r="B67" s="30" t="s">
        <v>67</v>
      </c>
      <c r="C67" s="47">
        <v>8.1</v>
      </c>
      <c r="D67" s="71" t="s">
        <v>75</v>
      </c>
      <c r="E67" s="34">
        <v>16501.78</v>
      </c>
      <c r="F67" s="32">
        <f t="shared" si="0"/>
        <v>133664.41799999998</v>
      </c>
      <c r="G67" s="34">
        <v>3300</v>
      </c>
      <c r="H67" s="32">
        <f t="shared" si="1"/>
        <v>26730</v>
      </c>
      <c r="I67" s="32">
        <f t="shared" si="2"/>
        <v>160394.41799999998</v>
      </c>
      <c r="J67" s="9"/>
    </row>
    <row r="68" spans="1:10" ht="18" customHeight="1" x14ac:dyDescent="0.3">
      <c r="A68" s="30" t="s">
        <v>57</v>
      </c>
      <c r="B68" s="30" t="s">
        <v>68</v>
      </c>
      <c r="C68" s="30">
        <v>4.67</v>
      </c>
      <c r="D68" s="71" t="s">
        <v>75</v>
      </c>
      <c r="E68" s="34">
        <v>16524.580000000002</v>
      </c>
      <c r="F68" s="32">
        <f t="shared" si="0"/>
        <v>77169.7886</v>
      </c>
      <c r="G68" s="34">
        <v>2900</v>
      </c>
      <c r="H68" s="32">
        <f t="shared" si="1"/>
        <v>13543</v>
      </c>
      <c r="I68" s="32">
        <f t="shared" si="2"/>
        <v>90712.7886</v>
      </c>
      <c r="J68" s="9"/>
    </row>
    <row r="69" spans="1:10" ht="18" customHeight="1" x14ac:dyDescent="0.3">
      <c r="A69" s="30" t="s">
        <v>58</v>
      </c>
      <c r="B69" s="30" t="s">
        <v>69</v>
      </c>
      <c r="C69" s="30">
        <v>88.32</v>
      </c>
      <c r="D69" s="71" t="s">
        <v>75</v>
      </c>
      <c r="E69" s="34">
        <v>16535.52</v>
      </c>
      <c r="F69" s="32">
        <f t="shared" si="0"/>
        <v>1460417.1264</v>
      </c>
      <c r="G69" s="34">
        <v>2900</v>
      </c>
      <c r="H69" s="32">
        <f t="shared" si="1"/>
        <v>256127.99999999997</v>
      </c>
      <c r="I69" s="32">
        <f t="shared" si="2"/>
        <v>1716545.1264</v>
      </c>
      <c r="J69" s="9"/>
    </row>
    <row r="70" spans="1:10" ht="18" customHeight="1" x14ac:dyDescent="0.3">
      <c r="A70" s="38"/>
      <c r="B70" s="38"/>
      <c r="C70" s="38"/>
      <c r="D70" s="75"/>
      <c r="E70" s="77"/>
      <c r="F70" s="78"/>
      <c r="G70" s="77"/>
      <c r="H70" s="78"/>
      <c r="I70" s="78"/>
      <c r="J70" s="4"/>
    </row>
    <row r="71" spans="1:10" ht="18" customHeight="1" x14ac:dyDescent="0.3">
      <c r="A71" s="38"/>
      <c r="B71" s="38"/>
      <c r="C71" s="38"/>
      <c r="D71" s="75"/>
      <c r="E71" s="77"/>
      <c r="F71" s="78"/>
      <c r="G71" s="77"/>
      <c r="H71" s="78"/>
      <c r="I71" s="78"/>
      <c r="J71" s="4"/>
    </row>
    <row r="72" spans="1:10" ht="18" customHeight="1" x14ac:dyDescent="0.3">
      <c r="A72" s="38"/>
      <c r="B72" s="38"/>
      <c r="C72" s="38"/>
      <c r="D72" s="75"/>
      <c r="E72" s="77"/>
      <c r="F72" s="78"/>
      <c r="G72" s="77"/>
      <c r="H72" s="78"/>
      <c r="I72" s="78"/>
      <c r="J72" s="4"/>
    </row>
    <row r="73" spans="1:10" ht="18" customHeight="1" x14ac:dyDescent="0.3">
      <c r="A73" s="38"/>
      <c r="B73" s="38"/>
      <c r="C73" s="38"/>
      <c r="D73" s="75"/>
      <c r="E73" s="77"/>
      <c r="F73" s="78"/>
      <c r="G73" s="77"/>
      <c r="H73" s="78"/>
      <c r="I73" s="78"/>
      <c r="J73" s="4"/>
    </row>
    <row r="74" spans="1:10" ht="18" customHeight="1" x14ac:dyDescent="0.3">
      <c r="A74" s="38"/>
      <c r="B74" s="38"/>
      <c r="C74" s="38"/>
      <c r="D74" s="75"/>
      <c r="E74" s="77"/>
      <c r="F74" s="78"/>
      <c r="G74" s="77"/>
      <c r="H74" s="78"/>
      <c r="I74" s="78"/>
      <c r="J74" s="4"/>
    </row>
    <row r="75" spans="1:10" ht="18" customHeight="1" x14ac:dyDescent="0.3">
      <c r="A75" s="38"/>
      <c r="B75" s="38"/>
      <c r="C75" s="38"/>
      <c r="D75" s="75"/>
      <c r="E75" s="77"/>
      <c r="F75" s="78"/>
      <c r="G75" s="77"/>
      <c r="H75" s="78"/>
      <c r="I75" s="78"/>
      <c r="J75" s="4"/>
    </row>
    <row r="76" spans="1:10" ht="18" customHeight="1" x14ac:dyDescent="0.3">
      <c r="A76" s="38"/>
      <c r="B76" s="38"/>
      <c r="C76" s="38"/>
      <c r="D76" s="75"/>
      <c r="E76" s="77"/>
      <c r="F76" s="78"/>
      <c r="G76" s="77"/>
      <c r="H76" s="78"/>
      <c r="I76" s="78"/>
      <c r="J76" s="4"/>
    </row>
    <row r="77" spans="1:10" ht="18" customHeight="1" x14ac:dyDescent="0.3">
      <c r="A77" s="38"/>
      <c r="B77" s="38"/>
      <c r="C77" s="38"/>
      <c r="D77" s="75"/>
      <c r="E77" s="77"/>
      <c r="F77" s="78"/>
      <c r="G77" s="77"/>
      <c r="H77" s="78"/>
      <c r="I77" s="78"/>
      <c r="J77" s="4"/>
    </row>
    <row r="78" spans="1:10" ht="18" customHeight="1" x14ac:dyDescent="0.3">
      <c r="A78" s="30" t="s">
        <v>59</v>
      </c>
      <c r="B78" s="30" t="s">
        <v>70</v>
      </c>
      <c r="C78" s="34">
        <v>3839.33</v>
      </c>
      <c r="D78" s="71" t="s">
        <v>74</v>
      </c>
      <c r="E78" s="47">
        <v>25.82</v>
      </c>
      <c r="F78" s="34">
        <f t="shared" si="0"/>
        <v>99131.500599999999</v>
      </c>
      <c r="G78" s="30"/>
      <c r="H78" s="30"/>
      <c r="I78" s="32">
        <f>SUM(F78)</f>
        <v>99131.500599999999</v>
      </c>
      <c r="J78" s="9"/>
    </row>
    <row r="79" spans="1:10" ht="18" customHeight="1" x14ac:dyDescent="0.3">
      <c r="A79" s="46">
        <v>2.4</v>
      </c>
      <c r="B79" s="30" t="s">
        <v>342</v>
      </c>
      <c r="C79" s="47"/>
      <c r="D79" s="71"/>
      <c r="E79" s="47"/>
      <c r="F79" s="34"/>
      <c r="G79" s="47"/>
      <c r="H79" s="34"/>
      <c r="I79" s="32"/>
      <c r="J79" s="9"/>
    </row>
    <row r="80" spans="1:10" ht="18" customHeight="1" x14ac:dyDescent="0.3">
      <c r="A80" s="30" t="s">
        <v>60</v>
      </c>
      <c r="B80" s="30" t="s">
        <v>102</v>
      </c>
      <c r="C80" s="34">
        <v>3608</v>
      </c>
      <c r="D80" s="71" t="s">
        <v>76</v>
      </c>
      <c r="E80" s="47">
        <v>530</v>
      </c>
      <c r="F80" s="34">
        <f t="shared" si="0"/>
        <v>1912240</v>
      </c>
      <c r="G80" s="30">
        <v>35</v>
      </c>
      <c r="H80" s="34">
        <f>G80*C80</f>
        <v>126280</v>
      </c>
      <c r="I80" s="32">
        <f>SUM(H80+F80)</f>
        <v>2038520</v>
      </c>
      <c r="J80" s="9"/>
    </row>
    <row r="81" spans="1:10" ht="18" customHeight="1" x14ac:dyDescent="0.3">
      <c r="A81" s="30" t="s">
        <v>61</v>
      </c>
      <c r="B81" s="30" t="s">
        <v>103</v>
      </c>
      <c r="C81" s="34">
        <v>3732</v>
      </c>
      <c r="D81" s="71" t="s">
        <v>76</v>
      </c>
      <c r="E81" s="47">
        <v>110.44</v>
      </c>
      <c r="F81" s="34">
        <f t="shared" si="0"/>
        <v>412162.08</v>
      </c>
      <c r="G81" s="47">
        <v>24.25</v>
      </c>
      <c r="H81" s="34">
        <f>G81*C81</f>
        <v>90501</v>
      </c>
      <c r="I81" s="32">
        <f>SUM(H81+F81)</f>
        <v>502663.08</v>
      </c>
      <c r="J81" s="9"/>
    </row>
    <row r="82" spans="1:10" ht="18" customHeight="1" x14ac:dyDescent="0.2">
      <c r="A82" s="30" t="s">
        <v>62</v>
      </c>
      <c r="B82" s="30" t="s">
        <v>71</v>
      </c>
      <c r="C82" s="30">
        <v>9.35</v>
      </c>
      <c r="D82" s="71" t="s">
        <v>75</v>
      </c>
      <c r="E82" s="34">
        <v>18266.669999999998</v>
      </c>
      <c r="F82" s="34">
        <f t="shared" si="0"/>
        <v>170793.36449999997</v>
      </c>
      <c r="G82" s="34">
        <v>4100</v>
      </c>
      <c r="H82" s="34">
        <f>G82*C82</f>
        <v>38335</v>
      </c>
      <c r="I82" s="32">
        <f>SUM(H82+F82)</f>
        <v>209128.36449999997</v>
      </c>
      <c r="J82" s="30"/>
    </row>
    <row r="83" spans="1:10" ht="18" customHeight="1" x14ac:dyDescent="0.2">
      <c r="A83" s="30" t="s">
        <v>63</v>
      </c>
      <c r="B83" s="30" t="s">
        <v>70</v>
      </c>
      <c r="C83" s="47">
        <v>280.5</v>
      </c>
      <c r="D83" s="71" t="s">
        <v>77</v>
      </c>
      <c r="E83" s="47">
        <v>21.97</v>
      </c>
      <c r="F83" s="34">
        <f t="shared" si="0"/>
        <v>6162.585</v>
      </c>
      <c r="G83" s="47"/>
      <c r="H83" s="34"/>
      <c r="I83" s="32">
        <f>SUM(H83+F83)</f>
        <v>6162.585</v>
      </c>
      <c r="J83" s="30"/>
    </row>
    <row r="84" spans="1:10" ht="18" customHeight="1" x14ac:dyDescent="0.2">
      <c r="A84" s="175">
        <v>3</v>
      </c>
      <c r="B84" s="36" t="s">
        <v>30</v>
      </c>
      <c r="C84" s="230"/>
      <c r="D84" s="231"/>
      <c r="E84" s="231"/>
      <c r="F84" s="231"/>
      <c r="G84" s="231"/>
      <c r="H84" s="231"/>
      <c r="I84" s="231"/>
      <c r="J84" s="232"/>
    </row>
    <row r="85" spans="1:10" ht="18" customHeight="1" x14ac:dyDescent="0.2">
      <c r="A85" s="176">
        <v>3.1</v>
      </c>
      <c r="B85" s="30" t="s">
        <v>104</v>
      </c>
      <c r="C85" s="173">
        <v>26180.7</v>
      </c>
      <c r="D85" s="71" t="s">
        <v>78</v>
      </c>
      <c r="E85" s="30">
        <v>19.739999999999998</v>
      </c>
      <c r="F85" s="32">
        <f>E85*C85</f>
        <v>516807.01799999998</v>
      </c>
      <c r="G85" s="47">
        <v>10</v>
      </c>
      <c r="H85" s="32">
        <f>G85*C85</f>
        <v>261807</v>
      </c>
      <c r="I85" s="32">
        <f>SUM(H85+F85)</f>
        <v>778614.01799999992</v>
      </c>
      <c r="J85" s="30"/>
    </row>
    <row r="86" spans="1:10" ht="18" customHeight="1" x14ac:dyDescent="0.2">
      <c r="A86" s="176">
        <v>3.2</v>
      </c>
      <c r="B86" s="30" t="s">
        <v>105</v>
      </c>
      <c r="C86" s="173">
        <v>5840.64</v>
      </c>
      <c r="D86" s="71" t="s">
        <v>78</v>
      </c>
      <c r="E86" s="30">
        <v>18.86</v>
      </c>
      <c r="F86" s="32">
        <f>C86*E86</f>
        <v>110154.47040000001</v>
      </c>
      <c r="G86" s="47">
        <v>10</v>
      </c>
      <c r="H86" s="32">
        <f>G86*C86</f>
        <v>58406.400000000001</v>
      </c>
      <c r="I86" s="32">
        <f>SUM(H86+F86)</f>
        <v>168560.87040000001</v>
      </c>
      <c r="J86" s="30"/>
    </row>
    <row r="87" spans="1:10" ht="18" customHeight="1" x14ac:dyDescent="0.2">
      <c r="A87" s="177">
        <v>3.3</v>
      </c>
      <c r="B87" s="103" t="s">
        <v>108</v>
      </c>
      <c r="C87" s="174">
        <v>4433.5200000000004</v>
      </c>
      <c r="D87" s="104" t="s">
        <v>106</v>
      </c>
      <c r="E87" s="30">
        <v>22.13</v>
      </c>
      <c r="F87" s="32">
        <f>C87*E87</f>
        <v>98113.797600000005</v>
      </c>
      <c r="G87" s="47">
        <v>10</v>
      </c>
      <c r="H87" s="32">
        <f>G87*C87</f>
        <v>44335.200000000004</v>
      </c>
      <c r="I87" s="32">
        <f t="shared" ref="I87:I91" si="3">SUM(H87+F87)</f>
        <v>142448.9976</v>
      </c>
      <c r="J87" s="30"/>
    </row>
    <row r="88" spans="1:10" ht="18" customHeight="1" x14ac:dyDescent="0.2">
      <c r="A88" s="181">
        <v>3.4</v>
      </c>
      <c r="B88" s="142" t="s">
        <v>251</v>
      </c>
      <c r="C88" s="182">
        <v>4347.33</v>
      </c>
      <c r="D88" s="183" t="s">
        <v>106</v>
      </c>
      <c r="E88" s="47">
        <v>20</v>
      </c>
      <c r="F88" s="32">
        <f>E88*C88</f>
        <v>86946.6</v>
      </c>
      <c r="G88" s="47">
        <v>10</v>
      </c>
      <c r="H88" s="32">
        <f>G88*C88</f>
        <v>43473.3</v>
      </c>
      <c r="I88" s="32">
        <f t="shared" si="3"/>
        <v>130419.90000000001</v>
      </c>
      <c r="J88" s="30"/>
    </row>
    <row r="89" spans="1:10" ht="18" customHeight="1" x14ac:dyDescent="0.2">
      <c r="A89" s="181">
        <v>3.5</v>
      </c>
      <c r="B89" s="142" t="s">
        <v>252</v>
      </c>
      <c r="C89" s="185">
        <v>593.46</v>
      </c>
      <c r="D89" s="183" t="s">
        <v>106</v>
      </c>
      <c r="E89" s="47">
        <v>20</v>
      </c>
      <c r="F89" s="32">
        <f>E89*C89</f>
        <v>11869.2</v>
      </c>
      <c r="G89" s="47">
        <v>10</v>
      </c>
      <c r="H89" s="32">
        <f>G89*C89</f>
        <v>5934.6</v>
      </c>
      <c r="I89" s="32">
        <f t="shared" si="3"/>
        <v>17803.800000000003</v>
      </c>
      <c r="J89" s="30"/>
    </row>
    <row r="90" spans="1:10" ht="18" customHeight="1" x14ac:dyDescent="0.2">
      <c r="A90" s="181">
        <v>3.6</v>
      </c>
      <c r="B90" s="142" t="s">
        <v>253</v>
      </c>
      <c r="C90" s="185">
        <v>156</v>
      </c>
      <c r="D90" s="186" t="s">
        <v>84</v>
      </c>
      <c r="E90" s="47">
        <v>160</v>
      </c>
      <c r="F90" s="32">
        <f>E90*C90</f>
        <v>24960</v>
      </c>
      <c r="G90" s="47"/>
      <c r="H90" s="30"/>
      <c r="I90" s="32">
        <f>SUM(F90)</f>
        <v>24960</v>
      </c>
      <c r="J90" s="30"/>
    </row>
    <row r="91" spans="1:10" ht="18" customHeight="1" x14ac:dyDescent="0.2">
      <c r="A91" s="181">
        <v>3.7</v>
      </c>
      <c r="B91" s="178" t="s">
        <v>254</v>
      </c>
      <c r="C91" s="172">
        <v>2405</v>
      </c>
      <c r="D91" s="180" t="s">
        <v>107</v>
      </c>
      <c r="E91" s="47">
        <v>49.14</v>
      </c>
      <c r="F91" s="32">
        <f>E91*C91</f>
        <v>118181.7</v>
      </c>
      <c r="G91" s="30">
        <v>35</v>
      </c>
      <c r="H91" s="32">
        <f>G91*C91</f>
        <v>84175</v>
      </c>
      <c r="I91" s="32">
        <f t="shared" si="3"/>
        <v>202356.7</v>
      </c>
      <c r="J91" s="30"/>
    </row>
    <row r="92" spans="1:10" ht="18" customHeight="1" x14ac:dyDescent="0.2">
      <c r="A92" s="188">
        <v>3.8</v>
      </c>
      <c r="B92" s="36" t="s">
        <v>30</v>
      </c>
      <c r="C92" s="92"/>
      <c r="D92" s="44"/>
      <c r="E92" s="57"/>
      <c r="F92" s="36"/>
      <c r="G92" s="57"/>
      <c r="H92" s="56"/>
      <c r="I92" s="56"/>
      <c r="J92" s="36"/>
    </row>
    <row r="93" spans="1:10" ht="18" customHeight="1" x14ac:dyDescent="0.2">
      <c r="A93" s="187" t="s">
        <v>337</v>
      </c>
      <c r="B93" s="30" t="s">
        <v>417</v>
      </c>
      <c r="C93" s="34">
        <v>1296</v>
      </c>
      <c r="D93" s="71" t="s">
        <v>72</v>
      </c>
      <c r="E93" s="47">
        <v>360</v>
      </c>
      <c r="F93" s="32">
        <f>E93*C93</f>
        <v>466560</v>
      </c>
      <c r="G93" s="47">
        <v>70</v>
      </c>
      <c r="H93" s="32">
        <f>G93*C93</f>
        <v>90720</v>
      </c>
      <c r="I93" s="32">
        <f>F93+H93</f>
        <v>557280</v>
      </c>
      <c r="J93" s="30"/>
    </row>
    <row r="94" spans="1:10" ht="18" customHeight="1" x14ac:dyDescent="0.2">
      <c r="A94" s="123"/>
      <c r="B94" s="38"/>
      <c r="C94" s="77"/>
      <c r="D94" s="75"/>
      <c r="E94" s="76"/>
      <c r="F94" s="78"/>
      <c r="G94" s="76"/>
      <c r="H94" s="78"/>
      <c r="I94" s="78"/>
      <c r="J94" s="38"/>
    </row>
    <row r="95" spans="1:10" ht="18" customHeight="1" x14ac:dyDescent="0.2">
      <c r="A95" s="123"/>
      <c r="B95" s="38"/>
      <c r="C95" s="77"/>
      <c r="D95" s="75"/>
      <c r="E95" s="76"/>
      <c r="F95" s="78"/>
      <c r="G95" s="76"/>
      <c r="H95" s="78"/>
      <c r="I95" s="78"/>
      <c r="J95" s="38"/>
    </row>
    <row r="96" spans="1:10" ht="18" customHeight="1" x14ac:dyDescent="0.2">
      <c r="A96" s="123"/>
      <c r="B96" s="38"/>
      <c r="C96" s="77"/>
      <c r="D96" s="75"/>
      <c r="E96" s="76"/>
      <c r="F96" s="78"/>
      <c r="G96" s="76"/>
      <c r="H96" s="78"/>
      <c r="I96" s="78"/>
      <c r="J96" s="38"/>
    </row>
    <row r="97" spans="1:10" ht="18" customHeight="1" x14ac:dyDescent="0.2">
      <c r="A97" s="123"/>
      <c r="B97" s="38"/>
      <c r="C97" s="77"/>
      <c r="D97" s="75"/>
      <c r="E97" s="76"/>
      <c r="F97" s="78"/>
      <c r="G97" s="76"/>
      <c r="H97" s="78"/>
      <c r="I97" s="78"/>
      <c r="J97" s="38"/>
    </row>
    <row r="98" spans="1:10" ht="18" customHeight="1" x14ac:dyDescent="0.2">
      <c r="A98" s="123"/>
      <c r="B98" s="38"/>
      <c r="C98" s="77"/>
      <c r="D98" s="75"/>
      <c r="E98" s="76"/>
      <c r="F98" s="78"/>
      <c r="G98" s="76"/>
      <c r="H98" s="78"/>
      <c r="I98" s="78"/>
      <c r="J98" s="38"/>
    </row>
    <row r="99" spans="1:10" ht="18" customHeight="1" x14ac:dyDescent="0.2">
      <c r="A99" s="123"/>
      <c r="B99" s="38"/>
      <c r="C99" s="77"/>
      <c r="D99" s="75"/>
      <c r="E99" s="76"/>
      <c r="F99" s="78"/>
      <c r="G99" s="76"/>
      <c r="H99" s="78"/>
      <c r="I99" s="78"/>
      <c r="J99" s="38"/>
    </row>
    <row r="100" spans="1:10" ht="18" customHeight="1" x14ac:dyDescent="0.2">
      <c r="A100" s="123"/>
      <c r="B100" s="38"/>
      <c r="C100" s="77"/>
      <c r="D100" s="75"/>
      <c r="E100" s="76"/>
      <c r="F100" s="78"/>
      <c r="G100" s="76"/>
      <c r="H100" s="78"/>
      <c r="I100" s="78"/>
      <c r="J100" s="38"/>
    </row>
    <row r="101" spans="1:10" ht="18" customHeight="1" x14ac:dyDescent="0.2">
      <c r="A101" s="123"/>
      <c r="B101" s="38"/>
      <c r="C101" s="77"/>
      <c r="D101" s="75"/>
      <c r="E101" s="76"/>
      <c r="F101" s="78"/>
      <c r="G101" s="76"/>
      <c r="H101" s="78"/>
      <c r="I101" s="78"/>
      <c r="J101" s="38"/>
    </row>
    <row r="102" spans="1:10" ht="18" customHeight="1" x14ac:dyDescent="0.2">
      <c r="A102" s="133" t="s">
        <v>338</v>
      </c>
      <c r="B102" s="30" t="s">
        <v>255</v>
      </c>
      <c r="C102" s="34">
        <v>1296</v>
      </c>
      <c r="D102" s="71" t="s">
        <v>72</v>
      </c>
      <c r="E102" s="47">
        <v>135</v>
      </c>
      <c r="F102" s="32">
        <f>E102*C102</f>
        <v>174960</v>
      </c>
      <c r="G102" s="47">
        <v>18</v>
      </c>
      <c r="H102" s="32">
        <f>G102*C102</f>
        <v>23328</v>
      </c>
      <c r="I102" s="32">
        <f>F102+H102</f>
        <v>198288</v>
      </c>
      <c r="J102" s="30"/>
    </row>
    <row r="103" spans="1:10" ht="18" customHeight="1" x14ac:dyDescent="0.2">
      <c r="A103" s="93"/>
      <c r="B103" s="30" t="s">
        <v>339</v>
      </c>
      <c r="C103" s="34"/>
      <c r="D103" s="71"/>
      <c r="E103" s="47"/>
      <c r="F103" s="32"/>
      <c r="G103" s="47"/>
      <c r="H103" s="32"/>
      <c r="I103" s="32"/>
      <c r="J103" s="30"/>
    </row>
    <row r="104" spans="1:10" ht="18" customHeight="1" x14ac:dyDescent="0.2">
      <c r="A104" s="91" t="s">
        <v>109</v>
      </c>
      <c r="B104" s="30" t="s">
        <v>115</v>
      </c>
      <c r="C104" s="34">
        <v>1296</v>
      </c>
      <c r="D104" s="71" t="s">
        <v>72</v>
      </c>
      <c r="E104" s="47">
        <v>65</v>
      </c>
      <c r="F104" s="32">
        <f>E104*C104</f>
        <v>84240</v>
      </c>
      <c r="G104" s="47">
        <v>7</v>
      </c>
      <c r="H104" s="32">
        <f>G104*C104</f>
        <v>9072</v>
      </c>
      <c r="I104" s="32">
        <f>F104+H104</f>
        <v>93312</v>
      </c>
      <c r="J104" s="30"/>
    </row>
    <row r="105" spans="1:10" ht="18" customHeight="1" x14ac:dyDescent="0.2">
      <c r="A105" s="94" t="s">
        <v>116</v>
      </c>
      <c r="B105" s="95" t="s">
        <v>418</v>
      </c>
      <c r="C105" s="138">
        <v>378</v>
      </c>
      <c r="D105" s="85" t="s">
        <v>72</v>
      </c>
      <c r="E105" s="139">
        <v>360</v>
      </c>
      <c r="F105" s="140">
        <f>E105*C105</f>
        <v>136080</v>
      </c>
      <c r="G105" s="139">
        <v>50</v>
      </c>
      <c r="H105" s="140">
        <f>G105*C105</f>
        <v>18900</v>
      </c>
      <c r="I105" s="140">
        <f>SUM(F105)+H105</f>
        <v>154980</v>
      </c>
      <c r="J105" s="95"/>
    </row>
    <row r="106" spans="1:10" ht="18" customHeight="1" x14ac:dyDescent="0.2">
      <c r="A106" s="96" t="s">
        <v>117</v>
      </c>
      <c r="B106" s="53" t="s">
        <v>111</v>
      </c>
      <c r="C106" s="34">
        <v>138</v>
      </c>
      <c r="D106" s="71" t="s">
        <v>118</v>
      </c>
      <c r="E106" s="47">
        <v>315</v>
      </c>
      <c r="F106" s="32">
        <f>E106*C106</f>
        <v>43470</v>
      </c>
      <c r="G106" s="47">
        <v>50</v>
      </c>
      <c r="H106" s="32">
        <f>G106*C106</f>
        <v>6900</v>
      </c>
      <c r="I106" s="32">
        <f>SUM(F106)+H106</f>
        <v>50370</v>
      </c>
      <c r="J106" s="30"/>
    </row>
    <row r="107" spans="1:10" ht="18" customHeight="1" x14ac:dyDescent="0.3">
      <c r="A107" s="14"/>
      <c r="B107" s="52" t="s">
        <v>112</v>
      </c>
      <c r="C107" s="14"/>
      <c r="D107" s="14"/>
      <c r="E107" s="14"/>
      <c r="F107" s="14"/>
      <c r="G107" s="14"/>
      <c r="H107" s="86"/>
      <c r="I107" s="102"/>
      <c r="J107" s="9"/>
    </row>
    <row r="108" spans="1:10" ht="18" customHeight="1" x14ac:dyDescent="0.3">
      <c r="A108" s="53" t="s">
        <v>110</v>
      </c>
      <c r="B108" s="30" t="s">
        <v>113</v>
      </c>
      <c r="C108" s="97">
        <v>38</v>
      </c>
      <c r="D108" s="98" t="s">
        <v>340</v>
      </c>
      <c r="E108" s="47">
        <v>390</v>
      </c>
      <c r="F108" s="32">
        <f>E108*C108</f>
        <v>14820</v>
      </c>
      <c r="G108" s="47">
        <v>70</v>
      </c>
      <c r="H108" s="32">
        <f>G108*C108</f>
        <v>2660</v>
      </c>
      <c r="I108" s="32">
        <f>SUM(F108)+H108</f>
        <v>17480</v>
      </c>
      <c r="J108" s="12"/>
    </row>
    <row r="109" spans="1:10" ht="18" customHeight="1" x14ac:dyDescent="0.3">
      <c r="A109" s="53" t="s">
        <v>121</v>
      </c>
      <c r="B109" s="99" t="s">
        <v>341</v>
      </c>
      <c r="C109" s="34">
        <v>10</v>
      </c>
      <c r="D109" s="71" t="s">
        <v>118</v>
      </c>
      <c r="E109" s="47">
        <v>230</v>
      </c>
      <c r="F109" s="32">
        <f>E109*C109</f>
        <v>2300</v>
      </c>
      <c r="G109" s="47">
        <v>50</v>
      </c>
      <c r="H109" s="32">
        <f>G109*C109</f>
        <v>500</v>
      </c>
      <c r="I109" s="32">
        <f>SUM(F109)+H109</f>
        <v>2800</v>
      </c>
      <c r="J109" s="12"/>
    </row>
    <row r="110" spans="1:10" ht="18" customHeight="1" x14ac:dyDescent="0.3">
      <c r="A110" s="53" t="s">
        <v>120</v>
      </c>
      <c r="B110" s="53" t="s">
        <v>122</v>
      </c>
      <c r="C110" s="97">
        <v>799.2</v>
      </c>
      <c r="D110" s="100" t="s">
        <v>78</v>
      </c>
      <c r="E110" s="47">
        <v>24.36</v>
      </c>
      <c r="F110" s="32">
        <f>E110*C110</f>
        <v>19468.512000000002</v>
      </c>
      <c r="G110" s="47">
        <v>10</v>
      </c>
      <c r="H110" s="32">
        <f>G110*C110</f>
        <v>7992</v>
      </c>
      <c r="I110" s="32">
        <f>SUM(F110)+H110</f>
        <v>27460.512000000002</v>
      </c>
      <c r="J110" s="12"/>
    </row>
    <row r="111" spans="1:10" ht="18" customHeight="1" x14ac:dyDescent="0.3">
      <c r="A111" s="53" t="s">
        <v>123</v>
      </c>
      <c r="B111" s="101" t="s">
        <v>119</v>
      </c>
      <c r="C111" s="34"/>
      <c r="D111" s="71"/>
      <c r="E111" s="47"/>
      <c r="F111" s="32"/>
      <c r="G111" s="47"/>
      <c r="H111" s="32"/>
      <c r="I111" s="32"/>
      <c r="J111" s="12"/>
    </row>
    <row r="112" spans="1:10" ht="18" customHeight="1" x14ac:dyDescent="0.3">
      <c r="A112" s="46"/>
      <c r="B112" s="45" t="s">
        <v>114</v>
      </c>
      <c r="C112" s="34">
        <v>45.59</v>
      </c>
      <c r="D112" s="71" t="s">
        <v>77</v>
      </c>
      <c r="E112" s="47">
        <v>49.14</v>
      </c>
      <c r="F112" s="32">
        <f>E112*C112</f>
        <v>2240.2926000000002</v>
      </c>
      <c r="G112" s="47">
        <v>35</v>
      </c>
      <c r="H112" s="32">
        <f>G112*C112</f>
        <v>1595.65</v>
      </c>
      <c r="I112" s="32">
        <f>SUM(F112)+H112</f>
        <v>3835.9426000000003</v>
      </c>
      <c r="J112" s="9"/>
    </row>
    <row r="113" spans="1:10" ht="18" customHeight="1" x14ac:dyDescent="0.3">
      <c r="A113" s="53" t="s">
        <v>124</v>
      </c>
      <c r="B113" s="30" t="s">
        <v>256</v>
      </c>
      <c r="C113" s="97">
        <v>22.46</v>
      </c>
      <c r="D113" s="98" t="s">
        <v>340</v>
      </c>
      <c r="E113" s="47">
        <v>390</v>
      </c>
      <c r="F113" s="32">
        <f>E113*C113</f>
        <v>8759.4</v>
      </c>
      <c r="G113" s="47">
        <v>70</v>
      </c>
      <c r="H113" s="32">
        <f>G113*C113</f>
        <v>1572.2</v>
      </c>
      <c r="I113" s="32">
        <f>SUM(F113)+H113</f>
        <v>10331.6</v>
      </c>
      <c r="J113" s="9"/>
    </row>
    <row r="114" spans="1:10" ht="18" customHeight="1" x14ac:dyDescent="0.3">
      <c r="A114" s="53" t="s">
        <v>125</v>
      </c>
      <c r="B114" s="99" t="s">
        <v>341</v>
      </c>
      <c r="C114" s="34">
        <v>8</v>
      </c>
      <c r="D114" s="71" t="s">
        <v>118</v>
      </c>
      <c r="E114" s="47">
        <v>230</v>
      </c>
      <c r="F114" s="32">
        <f>E114*C114</f>
        <v>1840</v>
      </c>
      <c r="G114" s="47">
        <v>50</v>
      </c>
      <c r="H114" s="32">
        <f>G114*C114</f>
        <v>400</v>
      </c>
      <c r="I114" s="32">
        <f>SUM(F114)+H114</f>
        <v>2240</v>
      </c>
      <c r="J114" s="12"/>
    </row>
    <row r="115" spans="1:10" ht="18" customHeight="1" x14ac:dyDescent="0.3">
      <c r="A115" s="53" t="s">
        <v>126</v>
      </c>
      <c r="B115" s="53" t="s">
        <v>122</v>
      </c>
      <c r="C115" s="97">
        <v>479.52</v>
      </c>
      <c r="D115" s="100" t="s">
        <v>78</v>
      </c>
      <c r="E115" s="47">
        <v>24.36</v>
      </c>
      <c r="F115" s="32">
        <f>E115*C115</f>
        <v>11681.107199999999</v>
      </c>
      <c r="G115" s="47">
        <v>10</v>
      </c>
      <c r="H115" s="32">
        <f>G115*C115</f>
        <v>4795.2</v>
      </c>
      <c r="I115" s="32">
        <f>SUM(F115)+H115</f>
        <v>16476.307199999999</v>
      </c>
      <c r="J115" s="12"/>
    </row>
    <row r="116" spans="1:10" ht="18" customHeight="1" x14ac:dyDescent="0.3">
      <c r="A116" s="53" t="s">
        <v>127</v>
      </c>
      <c r="B116" s="157" t="s">
        <v>119</v>
      </c>
      <c r="C116" s="34">
        <v>27.36</v>
      </c>
      <c r="D116" s="71" t="s">
        <v>77</v>
      </c>
      <c r="E116" s="47">
        <v>49.14</v>
      </c>
      <c r="F116" s="32">
        <f>E116*C116</f>
        <v>1344.4703999999999</v>
      </c>
      <c r="G116" s="47">
        <v>35</v>
      </c>
      <c r="H116" s="32">
        <f>G116*C116</f>
        <v>957.6</v>
      </c>
      <c r="I116" s="32">
        <f>SUM(F116)+H116</f>
        <v>2302.0704000000001</v>
      </c>
      <c r="J116" s="9"/>
    </row>
    <row r="117" spans="1:10" ht="18" customHeight="1" x14ac:dyDescent="0.3">
      <c r="A117" s="114"/>
      <c r="B117" s="114"/>
      <c r="C117" s="77"/>
      <c r="D117" s="75"/>
      <c r="E117" s="76"/>
      <c r="F117" s="78"/>
      <c r="G117" s="76"/>
      <c r="H117" s="78"/>
      <c r="I117" s="78"/>
      <c r="J117" s="4"/>
    </row>
    <row r="118" spans="1:10" ht="18" customHeight="1" x14ac:dyDescent="0.3">
      <c r="A118" s="114"/>
      <c r="B118" s="114"/>
      <c r="C118" s="77"/>
      <c r="D118" s="75"/>
      <c r="E118" s="76"/>
      <c r="F118" s="78"/>
      <c r="G118" s="76"/>
      <c r="H118" s="78"/>
      <c r="I118" s="78"/>
      <c r="J118" s="4"/>
    </row>
    <row r="119" spans="1:10" ht="18" customHeight="1" x14ac:dyDescent="0.3">
      <c r="A119" s="114"/>
      <c r="B119" s="114"/>
      <c r="C119" s="77"/>
      <c r="D119" s="75"/>
      <c r="E119" s="76"/>
      <c r="F119" s="78"/>
      <c r="G119" s="76"/>
      <c r="H119" s="78"/>
      <c r="I119" s="78"/>
      <c r="J119" s="4"/>
    </row>
    <row r="120" spans="1:10" ht="18" customHeight="1" x14ac:dyDescent="0.3">
      <c r="A120" s="114"/>
      <c r="B120" s="114"/>
      <c r="C120" s="77"/>
      <c r="D120" s="75"/>
      <c r="E120" s="76"/>
      <c r="F120" s="78"/>
      <c r="G120" s="76"/>
      <c r="H120" s="78"/>
      <c r="I120" s="78"/>
      <c r="J120" s="4"/>
    </row>
    <row r="121" spans="1:10" ht="18" customHeight="1" x14ac:dyDescent="0.3">
      <c r="A121" s="114"/>
      <c r="B121" s="114"/>
      <c r="C121" s="77"/>
      <c r="D121" s="75"/>
      <c r="E121" s="76"/>
      <c r="F121" s="78"/>
      <c r="G121" s="76"/>
      <c r="H121" s="78"/>
      <c r="I121" s="78"/>
      <c r="J121" s="4"/>
    </row>
    <row r="122" spans="1:10" ht="18" customHeight="1" x14ac:dyDescent="0.3">
      <c r="A122" s="114"/>
      <c r="B122" s="114"/>
      <c r="C122" s="77"/>
      <c r="D122" s="75"/>
      <c r="E122" s="76"/>
      <c r="F122" s="78"/>
      <c r="G122" s="76"/>
      <c r="H122" s="78"/>
      <c r="I122" s="78"/>
      <c r="J122" s="4"/>
    </row>
    <row r="123" spans="1:10" ht="18" customHeight="1" x14ac:dyDescent="0.3">
      <c r="A123" s="114"/>
      <c r="B123" s="114"/>
      <c r="C123" s="77"/>
      <c r="D123" s="75"/>
      <c r="E123" s="76"/>
      <c r="F123" s="78"/>
      <c r="G123" s="76"/>
      <c r="H123" s="78"/>
      <c r="I123" s="78"/>
      <c r="J123" s="4"/>
    </row>
    <row r="124" spans="1:10" ht="18" customHeight="1" x14ac:dyDescent="0.3">
      <c r="A124" s="114"/>
      <c r="B124" s="114"/>
      <c r="C124" s="77"/>
      <c r="D124" s="75"/>
      <c r="E124" s="76"/>
      <c r="F124" s="78"/>
      <c r="G124" s="76"/>
      <c r="H124" s="78"/>
      <c r="I124" s="78"/>
      <c r="J124" s="4"/>
    </row>
    <row r="125" spans="1:10" ht="18" customHeight="1" x14ac:dyDescent="0.3">
      <c r="A125" s="114"/>
      <c r="B125" s="114"/>
      <c r="C125" s="77"/>
      <c r="D125" s="75"/>
      <c r="E125" s="76"/>
      <c r="F125" s="78"/>
      <c r="G125" s="76"/>
      <c r="H125" s="78"/>
      <c r="I125" s="78"/>
      <c r="J125" s="4"/>
    </row>
    <row r="126" spans="1:10" ht="18" customHeight="1" x14ac:dyDescent="0.3">
      <c r="A126" s="44">
        <v>4</v>
      </c>
      <c r="B126" s="59" t="s">
        <v>31</v>
      </c>
      <c r="C126" s="219"/>
      <c r="D126" s="220"/>
      <c r="E126" s="220"/>
      <c r="F126" s="220"/>
      <c r="G126" s="220"/>
      <c r="H126" s="220"/>
      <c r="I126" s="220"/>
      <c r="J126" s="221"/>
    </row>
    <row r="127" spans="1:10" ht="18" customHeight="1" x14ac:dyDescent="0.3">
      <c r="A127" s="16">
        <v>4.0999999999999996</v>
      </c>
      <c r="B127" s="30" t="s">
        <v>128</v>
      </c>
      <c r="C127" s="19">
        <v>960</v>
      </c>
      <c r="D127" s="14" t="s">
        <v>77</v>
      </c>
      <c r="E127" s="19">
        <v>162.62</v>
      </c>
      <c r="F127" s="21">
        <f t="shared" ref="F127:F132" si="4">E127*C127</f>
        <v>156115.20000000001</v>
      </c>
      <c r="G127" s="19">
        <v>75</v>
      </c>
      <c r="H127" s="21">
        <f t="shared" ref="H127:H132" si="5">G127*C127</f>
        <v>72000</v>
      </c>
      <c r="I127" s="11">
        <f t="shared" ref="I127:I132" si="6">SUM(H127+F127)</f>
        <v>228115.20000000001</v>
      </c>
      <c r="J127" s="9"/>
    </row>
    <row r="128" spans="1:10" ht="18" customHeight="1" x14ac:dyDescent="0.3">
      <c r="A128" s="16">
        <v>4.2</v>
      </c>
      <c r="B128" s="30" t="s">
        <v>129</v>
      </c>
      <c r="C128" s="106">
        <v>36</v>
      </c>
      <c r="D128" s="84" t="s">
        <v>72</v>
      </c>
      <c r="E128" s="19">
        <v>142.55000000000001</v>
      </c>
      <c r="F128" s="21">
        <f t="shared" si="4"/>
        <v>5131.8</v>
      </c>
      <c r="G128" s="19">
        <v>52</v>
      </c>
      <c r="H128" s="21">
        <f t="shared" si="5"/>
        <v>1872</v>
      </c>
      <c r="I128" s="11">
        <f t="shared" si="6"/>
        <v>7003.8</v>
      </c>
      <c r="J128" s="12"/>
    </row>
    <row r="129" spans="1:10" ht="18" customHeight="1" x14ac:dyDescent="0.3">
      <c r="A129" s="16">
        <v>4.3</v>
      </c>
      <c r="B129" s="30" t="s">
        <v>130</v>
      </c>
      <c r="C129" s="106">
        <v>82</v>
      </c>
      <c r="D129" s="84" t="s">
        <v>72</v>
      </c>
      <c r="E129" s="19">
        <v>70.44</v>
      </c>
      <c r="F129" s="21">
        <f t="shared" si="4"/>
        <v>5776.08</v>
      </c>
      <c r="G129" s="19">
        <v>94</v>
      </c>
      <c r="H129" s="21">
        <f t="shared" si="5"/>
        <v>7708</v>
      </c>
      <c r="I129" s="11">
        <f t="shared" si="6"/>
        <v>13484.08</v>
      </c>
      <c r="J129" s="12"/>
    </row>
    <row r="130" spans="1:10" ht="18" customHeight="1" x14ac:dyDescent="0.3">
      <c r="A130" s="16">
        <v>4.4000000000000004</v>
      </c>
      <c r="B130" s="30" t="s">
        <v>131</v>
      </c>
      <c r="C130" s="141">
        <v>542</v>
      </c>
      <c r="D130" s="71" t="s">
        <v>72</v>
      </c>
      <c r="E130" s="19">
        <v>70.44</v>
      </c>
      <c r="F130" s="21">
        <f t="shared" si="4"/>
        <v>38178.479999999996</v>
      </c>
      <c r="G130" s="19">
        <v>100</v>
      </c>
      <c r="H130" s="21">
        <f t="shared" si="5"/>
        <v>54200</v>
      </c>
      <c r="I130" s="11">
        <f t="shared" si="6"/>
        <v>92378.48</v>
      </c>
      <c r="J130" s="9"/>
    </row>
    <row r="131" spans="1:10" ht="18" customHeight="1" x14ac:dyDescent="0.3">
      <c r="A131" s="16">
        <v>4.5</v>
      </c>
      <c r="B131" s="30" t="s">
        <v>257</v>
      </c>
      <c r="C131" s="141">
        <v>172.8</v>
      </c>
      <c r="D131" s="71" t="s">
        <v>72</v>
      </c>
      <c r="E131" s="47">
        <v>175</v>
      </c>
      <c r="F131" s="34">
        <f t="shared" si="4"/>
        <v>30240.000000000004</v>
      </c>
      <c r="G131" s="47">
        <v>75</v>
      </c>
      <c r="H131" s="34">
        <f t="shared" si="5"/>
        <v>12960</v>
      </c>
      <c r="I131" s="32">
        <f t="shared" si="6"/>
        <v>43200</v>
      </c>
      <c r="J131" s="9"/>
    </row>
    <row r="132" spans="1:10" ht="18" customHeight="1" x14ac:dyDescent="0.3">
      <c r="A132" s="16">
        <v>4.5999999999999996</v>
      </c>
      <c r="B132" s="46" t="s">
        <v>258</v>
      </c>
      <c r="C132" s="107">
        <v>6048</v>
      </c>
      <c r="D132" s="71" t="s">
        <v>78</v>
      </c>
      <c r="E132" s="47">
        <v>19.12</v>
      </c>
      <c r="F132" s="34">
        <f t="shared" si="4"/>
        <v>115637.76000000001</v>
      </c>
      <c r="G132" s="47">
        <v>6</v>
      </c>
      <c r="H132" s="34">
        <f t="shared" si="5"/>
        <v>36288</v>
      </c>
      <c r="I132" s="32">
        <f t="shared" si="6"/>
        <v>151925.76000000001</v>
      </c>
      <c r="J132" s="12"/>
    </row>
    <row r="133" spans="1:10" ht="18" customHeight="1" x14ac:dyDescent="0.3">
      <c r="A133" s="44">
        <v>5</v>
      </c>
      <c r="B133" s="59" t="s">
        <v>132</v>
      </c>
      <c r="C133" s="233"/>
      <c r="D133" s="234"/>
      <c r="E133" s="234"/>
      <c r="F133" s="234"/>
      <c r="G133" s="234"/>
      <c r="H133" s="234"/>
      <c r="I133" s="234"/>
      <c r="J133" s="235"/>
    </row>
    <row r="134" spans="1:10" ht="18" customHeight="1" x14ac:dyDescent="0.3">
      <c r="A134" s="16">
        <v>5.0999999999999996</v>
      </c>
      <c r="B134" s="9" t="s">
        <v>133</v>
      </c>
      <c r="C134" s="19">
        <v>30</v>
      </c>
      <c r="D134" s="14" t="s">
        <v>72</v>
      </c>
      <c r="E134" s="19">
        <v>97.22</v>
      </c>
      <c r="F134" s="21">
        <f t="shared" ref="F134:F141" si="7">E134*C134</f>
        <v>2916.6</v>
      </c>
      <c r="G134" s="19">
        <v>61</v>
      </c>
      <c r="H134" s="21">
        <f t="shared" ref="H134:H141" si="8">G134*C134</f>
        <v>1830</v>
      </c>
      <c r="I134" s="21">
        <f t="shared" ref="I134:I141" si="9">SUM(H134+F134)</f>
        <v>4746.6000000000004</v>
      </c>
      <c r="J134" s="19"/>
    </row>
    <row r="135" spans="1:10" ht="18" customHeight="1" x14ac:dyDescent="0.3">
      <c r="A135" s="16">
        <v>5.2</v>
      </c>
      <c r="B135" s="30" t="s">
        <v>134</v>
      </c>
      <c r="C135" s="19">
        <v>30</v>
      </c>
      <c r="D135" s="14" t="s">
        <v>72</v>
      </c>
      <c r="E135" s="19">
        <v>240</v>
      </c>
      <c r="F135" s="21">
        <f t="shared" si="7"/>
        <v>7200</v>
      </c>
      <c r="G135" s="19">
        <v>80</v>
      </c>
      <c r="H135" s="21">
        <f t="shared" si="8"/>
        <v>2400</v>
      </c>
      <c r="I135" s="21">
        <f t="shared" si="9"/>
        <v>9600</v>
      </c>
      <c r="J135" s="19"/>
    </row>
    <row r="136" spans="1:10" ht="18" customHeight="1" x14ac:dyDescent="0.3">
      <c r="A136" s="16">
        <v>5.3</v>
      </c>
      <c r="B136" s="30" t="s">
        <v>259</v>
      </c>
      <c r="C136" s="19">
        <v>734</v>
      </c>
      <c r="D136" s="14" t="s">
        <v>72</v>
      </c>
      <c r="E136" s="19">
        <v>97.22</v>
      </c>
      <c r="F136" s="21">
        <f t="shared" si="7"/>
        <v>71359.48</v>
      </c>
      <c r="G136" s="19">
        <v>61</v>
      </c>
      <c r="H136" s="21">
        <f t="shared" si="8"/>
        <v>44774</v>
      </c>
      <c r="I136" s="21">
        <f t="shared" si="9"/>
        <v>116133.48</v>
      </c>
      <c r="J136" s="19"/>
    </row>
    <row r="137" spans="1:10" ht="18" customHeight="1" x14ac:dyDescent="0.3">
      <c r="A137" s="16">
        <v>5.4</v>
      </c>
      <c r="B137" s="30" t="s">
        <v>135</v>
      </c>
      <c r="C137" s="21">
        <v>3860</v>
      </c>
      <c r="D137" s="14" t="s">
        <v>72</v>
      </c>
      <c r="E137" s="19">
        <v>409.91</v>
      </c>
      <c r="F137" s="21">
        <f t="shared" si="7"/>
        <v>1582252.6</v>
      </c>
      <c r="G137" s="19">
        <v>183</v>
      </c>
      <c r="H137" s="21">
        <f t="shared" si="8"/>
        <v>706380</v>
      </c>
      <c r="I137" s="21">
        <f t="shared" si="9"/>
        <v>2288632.6</v>
      </c>
      <c r="J137" s="19"/>
    </row>
    <row r="138" spans="1:10" ht="18" customHeight="1" x14ac:dyDescent="0.3">
      <c r="A138" s="16" t="s">
        <v>136</v>
      </c>
      <c r="B138" s="30" t="s">
        <v>80</v>
      </c>
      <c r="C138" s="19">
        <v>948</v>
      </c>
      <c r="D138" s="14" t="s">
        <v>79</v>
      </c>
      <c r="E138" s="19">
        <v>71.92</v>
      </c>
      <c r="F138" s="21">
        <f t="shared" si="7"/>
        <v>68180.160000000003</v>
      </c>
      <c r="G138" s="19">
        <v>55</v>
      </c>
      <c r="H138" s="21">
        <f t="shared" si="8"/>
        <v>52140</v>
      </c>
      <c r="I138" s="21">
        <f t="shared" si="9"/>
        <v>120320.16</v>
      </c>
      <c r="J138" s="19"/>
    </row>
    <row r="139" spans="1:10" ht="18" customHeight="1" x14ac:dyDescent="0.3">
      <c r="A139" s="16" t="s">
        <v>137</v>
      </c>
      <c r="B139" s="30" t="s">
        <v>138</v>
      </c>
      <c r="C139" s="19">
        <v>21.3</v>
      </c>
      <c r="D139" s="14" t="s">
        <v>79</v>
      </c>
      <c r="E139" s="19">
        <v>104</v>
      </c>
      <c r="F139" s="21">
        <f t="shared" si="7"/>
        <v>2215.2000000000003</v>
      </c>
      <c r="G139" s="19">
        <v>40</v>
      </c>
      <c r="H139" s="21">
        <f t="shared" si="8"/>
        <v>852</v>
      </c>
      <c r="I139" s="21">
        <f t="shared" si="9"/>
        <v>3067.2000000000003</v>
      </c>
      <c r="J139" s="19"/>
    </row>
    <row r="140" spans="1:10" ht="18" customHeight="1" x14ac:dyDescent="0.3">
      <c r="A140" s="46">
        <v>5.5</v>
      </c>
      <c r="B140" s="30" t="s">
        <v>139</v>
      </c>
      <c r="C140" s="47">
        <v>36</v>
      </c>
      <c r="D140" s="71" t="s">
        <v>72</v>
      </c>
      <c r="E140" s="47">
        <v>276.07</v>
      </c>
      <c r="F140" s="34">
        <f t="shared" si="7"/>
        <v>9938.52</v>
      </c>
      <c r="G140" s="47">
        <v>158</v>
      </c>
      <c r="H140" s="34">
        <f t="shared" si="8"/>
        <v>5688</v>
      </c>
      <c r="I140" s="34">
        <f t="shared" si="9"/>
        <v>15626.52</v>
      </c>
      <c r="J140" s="12"/>
    </row>
    <row r="141" spans="1:10" ht="18" customHeight="1" x14ac:dyDescent="0.3">
      <c r="A141" s="46">
        <v>5.6</v>
      </c>
      <c r="B141" s="30" t="s">
        <v>81</v>
      </c>
      <c r="C141" s="108">
        <v>3896</v>
      </c>
      <c r="D141" s="71" t="s">
        <v>72</v>
      </c>
      <c r="E141" s="47">
        <v>83.53</v>
      </c>
      <c r="F141" s="34">
        <f t="shared" si="7"/>
        <v>325432.88</v>
      </c>
      <c r="G141" s="47">
        <v>61</v>
      </c>
      <c r="H141" s="34">
        <f t="shared" si="8"/>
        <v>237656</v>
      </c>
      <c r="I141" s="34">
        <f t="shared" si="9"/>
        <v>563088.88</v>
      </c>
      <c r="J141" s="9"/>
    </row>
    <row r="142" spans="1:10" ht="18" customHeight="1" x14ac:dyDescent="0.3">
      <c r="A142" s="79"/>
      <c r="B142" s="38"/>
      <c r="C142" s="162"/>
      <c r="D142" s="75"/>
      <c r="E142" s="76"/>
      <c r="F142" s="77"/>
      <c r="G142" s="76"/>
      <c r="H142" s="77"/>
      <c r="I142" s="77"/>
      <c r="J142" s="4"/>
    </row>
    <row r="143" spans="1:10" ht="18" customHeight="1" x14ac:dyDescent="0.3">
      <c r="A143" s="79"/>
      <c r="B143" s="38"/>
      <c r="C143" s="162"/>
      <c r="D143" s="75"/>
      <c r="E143" s="76"/>
      <c r="F143" s="77"/>
      <c r="G143" s="76"/>
      <c r="H143" s="77"/>
      <c r="I143" s="77"/>
      <c r="J143" s="4"/>
    </row>
    <row r="144" spans="1:10" ht="18" customHeight="1" x14ac:dyDescent="0.3">
      <c r="A144" s="79"/>
      <c r="B144" s="38"/>
      <c r="C144" s="162"/>
      <c r="D144" s="75"/>
      <c r="E144" s="76"/>
      <c r="F144" s="77"/>
      <c r="G144" s="76"/>
      <c r="H144" s="77"/>
      <c r="I144" s="77"/>
      <c r="J144" s="4"/>
    </row>
    <row r="145" spans="1:10" ht="18" customHeight="1" x14ac:dyDescent="0.3">
      <c r="A145" s="79"/>
      <c r="B145" s="38"/>
      <c r="C145" s="162"/>
      <c r="D145" s="75"/>
      <c r="E145" s="76"/>
      <c r="F145" s="77"/>
      <c r="G145" s="76"/>
      <c r="H145" s="77"/>
      <c r="I145" s="77"/>
      <c r="J145" s="4"/>
    </row>
    <row r="146" spans="1:10" ht="18" customHeight="1" x14ac:dyDescent="0.3">
      <c r="A146" s="79"/>
      <c r="B146" s="38"/>
      <c r="C146" s="162"/>
      <c r="D146" s="75"/>
      <c r="E146" s="76"/>
      <c r="F146" s="77"/>
      <c r="G146" s="76"/>
      <c r="H146" s="77"/>
      <c r="I146" s="77"/>
      <c r="J146" s="4"/>
    </row>
    <row r="147" spans="1:10" ht="18" customHeight="1" x14ac:dyDescent="0.3">
      <c r="A147" s="79"/>
      <c r="B147" s="38"/>
      <c r="C147" s="162"/>
      <c r="D147" s="75"/>
      <c r="E147" s="76"/>
      <c r="F147" s="77"/>
      <c r="G147" s="76"/>
      <c r="H147" s="77"/>
      <c r="I147" s="77"/>
      <c r="J147" s="4"/>
    </row>
    <row r="148" spans="1:10" ht="18" customHeight="1" x14ac:dyDescent="0.3">
      <c r="A148" s="79"/>
      <c r="B148" s="38"/>
      <c r="C148" s="162"/>
      <c r="D148" s="75"/>
      <c r="E148" s="76"/>
      <c r="F148" s="77"/>
      <c r="G148" s="76"/>
      <c r="H148" s="77"/>
      <c r="I148" s="77"/>
      <c r="J148" s="4"/>
    </row>
    <row r="149" spans="1:10" ht="18" customHeight="1" x14ac:dyDescent="0.3">
      <c r="A149" s="79"/>
      <c r="B149" s="38"/>
      <c r="C149" s="162"/>
      <c r="D149" s="75"/>
      <c r="E149" s="76"/>
      <c r="F149" s="77"/>
      <c r="G149" s="76"/>
      <c r="H149" s="77"/>
      <c r="I149" s="77"/>
      <c r="J149" s="4"/>
    </row>
    <row r="150" spans="1:10" ht="18" customHeight="1" x14ac:dyDescent="0.3">
      <c r="A150" s="44">
        <v>6</v>
      </c>
      <c r="B150" s="36" t="s">
        <v>32</v>
      </c>
      <c r="C150" s="236"/>
      <c r="D150" s="237"/>
      <c r="E150" s="237"/>
      <c r="F150" s="237"/>
      <c r="G150" s="237"/>
      <c r="H150" s="237"/>
      <c r="I150" s="237"/>
      <c r="J150" s="238"/>
    </row>
    <row r="151" spans="1:10" ht="18" customHeight="1" x14ac:dyDescent="0.3">
      <c r="A151" s="46">
        <v>6.1</v>
      </c>
      <c r="B151" s="30" t="s">
        <v>260</v>
      </c>
      <c r="C151" s="34">
        <v>1107</v>
      </c>
      <c r="D151" s="71" t="s">
        <v>77</v>
      </c>
      <c r="E151" s="34">
        <v>284.38</v>
      </c>
      <c r="F151" s="109">
        <f t="shared" ref="F151:F160" si="10">E151*C151</f>
        <v>314808.65999999997</v>
      </c>
      <c r="G151" s="47">
        <v>78</v>
      </c>
      <c r="H151" s="34">
        <f t="shared" ref="H151:H160" si="11">G151*C151</f>
        <v>86346</v>
      </c>
      <c r="I151" s="34">
        <f>SUM(H151+F151)</f>
        <v>401154.66</v>
      </c>
      <c r="J151" s="9"/>
    </row>
    <row r="152" spans="1:10" ht="18" customHeight="1" x14ac:dyDescent="0.3">
      <c r="A152" s="46" t="s">
        <v>82</v>
      </c>
      <c r="B152" s="30" t="s">
        <v>140</v>
      </c>
      <c r="C152" s="34">
        <v>1547</v>
      </c>
      <c r="D152" s="71" t="s">
        <v>77</v>
      </c>
      <c r="E152" s="34">
        <v>70.44</v>
      </c>
      <c r="F152" s="32">
        <f t="shared" si="10"/>
        <v>108970.68</v>
      </c>
      <c r="G152" s="47">
        <v>82</v>
      </c>
      <c r="H152" s="34">
        <f t="shared" si="11"/>
        <v>126854</v>
      </c>
      <c r="I152" s="34">
        <f>SUM(H152+F152)</f>
        <v>235824.68</v>
      </c>
      <c r="J152" s="9"/>
    </row>
    <row r="153" spans="1:10" ht="18" customHeight="1" x14ac:dyDescent="0.3">
      <c r="A153" s="46" t="s">
        <v>83</v>
      </c>
      <c r="B153" s="30" t="s">
        <v>141</v>
      </c>
      <c r="C153" s="47">
        <v>670</v>
      </c>
      <c r="D153" s="71" t="s">
        <v>77</v>
      </c>
      <c r="E153" s="34">
        <v>70.44</v>
      </c>
      <c r="F153" s="32">
        <f t="shared" si="10"/>
        <v>47194.799999999996</v>
      </c>
      <c r="G153" s="47">
        <v>95</v>
      </c>
      <c r="H153" s="34">
        <f t="shared" si="11"/>
        <v>63650</v>
      </c>
      <c r="I153" s="34">
        <f t="shared" ref="I153:I154" si="12">SUM(F153+H153)</f>
        <v>110844.79999999999</v>
      </c>
      <c r="J153" s="9"/>
    </row>
    <row r="154" spans="1:10" ht="18" customHeight="1" x14ac:dyDescent="0.3">
      <c r="A154" s="46">
        <v>6.2</v>
      </c>
      <c r="B154" s="30" t="s">
        <v>93</v>
      </c>
      <c r="C154" s="34">
        <v>1151</v>
      </c>
      <c r="D154" s="71" t="s">
        <v>118</v>
      </c>
      <c r="E154" s="34">
        <v>78.11</v>
      </c>
      <c r="F154" s="32">
        <f t="shared" si="10"/>
        <v>89904.61</v>
      </c>
      <c r="G154" s="47">
        <v>44</v>
      </c>
      <c r="H154" s="34">
        <f t="shared" si="11"/>
        <v>50644</v>
      </c>
      <c r="I154" s="34">
        <f t="shared" si="12"/>
        <v>140548.60999999999</v>
      </c>
      <c r="J154" s="9"/>
    </row>
    <row r="155" spans="1:10" ht="18" customHeight="1" x14ac:dyDescent="0.3">
      <c r="A155" s="46">
        <v>6.3</v>
      </c>
      <c r="B155" s="30" t="s">
        <v>261</v>
      </c>
      <c r="C155" s="110">
        <v>144</v>
      </c>
      <c r="D155" s="71" t="s">
        <v>77</v>
      </c>
      <c r="E155" s="34">
        <v>256.83</v>
      </c>
      <c r="F155" s="109">
        <f t="shared" si="10"/>
        <v>36983.519999999997</v>
      </c>
      <c r="G155" s="47">
        <v>166</v>
      </c>
      <c r="H155" s="34">
        <f t="shared" si="11"/>
        <v>23904</v>
      </c>
      <c r="I155" s="34">
        <f>SUM(H155+F155)</f>
        <v>60887.519999999997</v>
      </c>
      <c r="J155" s="9"/>
    </row>
    <row r="156" spans="1:10" ht="18" customHeight="1" x14ac:dyDescent="0.3">
      <c r="A156" s="46">
        <v>6.4</v>
      </c>
      <c r="B156" s="30" t="s">
        <v>262</v>
      </c>
      <c r="C156" s="47">
        <v>16.399999999999999</v>
      </c>
      <c r="D156" s="71" t="s">
        <v>77</v>
      </c>
      <c r="E156" s="34">
        <v>175.03</v>
      </c>
      <c r="F156" s="109">
        <f t="shared" si="10"/>
        <v>2870.4919999999997</v>
      </c>
      <c r="G156" s="47">
        <v>268.63</v>
      </c>
      <c r="H156" s="34">
        <f t="shared" si="11"/>
        <v>4405.5319999999992</v>
      </c>
      <c r="I156" s="34">
        <f>SUM(H156+F156)</f>
        <v>7276.0239999999994</v>
      </c>
      <c r="J156" s="9"/>
    </row>
    <row r="157" spans="1:10" ht="18" customHeight="1" x14ac:dyDescent="0.3">
      <c r="A157" s="46">
        <v>6.5</v>
      </c>
      <c r="B157" s="30" t="s">
        <v>263</v>
      </c>
      <c r="C157" s="47">
        <v>37.799999999999997</v>
      </c>
      <c r="D157" s="71" t="s">
        <v>77</v>
      </c>
      <c r="E157" s="34">
        <v>330.1</v>
      </c>
      <c r="F157" s="109">
        <f t="shared" si="10"/>
        <v>12477.78</v>
      </c>
      <c r="G157" s="47">
        <v>500.83</v>
      </c>
      <c r="H157" s="34">
        <f t="shared" si="11"/>
        <v>18931.373999999996</v>
      </c>
      <c r="I157" s="34">
        <f>SUM(H157+F157)</f>
        <v>31409.153999999995</v>
      </c>
      <c r="J157" s="9"/>
    </row>
    <row r="158" spans="1:10" ht="18" customHeight="1" x14ac:dyDescent="0.3">
      <c r="A158" s="46">
        <v>6.6</v>
      </c>
      <c r="B158" s="30" t="s">
        <v>142</v>
      </c>
      <c r="C158" s="34">
        <v>2612</v>
      </c>
      <c r="D158" s="71" t="s">
        <v>77</v>
      </c>
      <c r="E158" s="34">
        <v>70.44</v>
      </c>
      <c r="F158" s="109">
        <f t="shared" si="10"/>
        <v>183989.28</v>
      </c>
      <c r="G158" s="47">
        <v>100</v>
      </c>
      <c r="H158" s="34">
        <f t="shared" si="11"/>
        <v>261200</v>
      </c>
      <c r="I158" s="34">
        <f>SUM(H158+F158)</f>
        <v>445189.28</v>
      </c>
      <c r="J158" s="9"/>
    </row>
    <row r="159" spans="1:10" ht="18" customHeight="1" x14ac:dyDescent="0.3">
      <c r="A159" s="46">
        <v>6.7</v>
      </c>
      <c r="B159" s="30" t="s">
        <v>143</v>
      </c>
      <c r="C159" s="47">
        <v>983</v>
      </c>
      <c r="D159" s="71" t="s">
        <v>77</v>
      </c>
      <c r="E159" s="34">
        <v>70.44</v>
      </c>
      <c r="F159" s="109">
        <f t="shared" si="10"/>
        <v>69242.52</v>
      </c>
      <c r="G159" s="47">
        <v>115</v>
      </c>
      <c r="H159" s="34">
        <f t="shared" si="11"/>
        <v>113045</v>
      </c>
      <c r="I159" s="34">
        <f t="shared" ref="I159" si="13">SUM(F159+H159)</f>
        <v>182287.52000000002</v>
      </c>
      <c r="J159" s="9"/>
    </row>
    <row r="160" spans="1:10" ht="18" customHeight="1" x14ac:dyDescent="0.3">
      <c r="A160" s="46">
        <v>6.8</v>
      </c>
      <c r="B160" s="30" t="s">
        <v>144</v>
      </c>
      <c r="C160" s="47">
        <v>144</v>
      </c>
      <c r="D160" s="71" t="s">
        <v>79</v>
      </c>
      <c r="E160" s="34">
        <v>70.44</v>
      </c>
      <c r="F160" s="109">
        <f t="shared" si="10"/>
        <v>10143.36</v>
      </c>
      <c r="G160" s="47">
        <v>70</v>
      </c>
      <c r="H160" s="34">
        <f t="shared" si="11"/>
        <v>10080</v>
      </c>
      <c r="I160" s="34">
        <f>SUM(H160+F160)</f>
        <v>20223.36</v>
      </c>
      <c r="J160" s="9"/>
    </row>
    <row r="161" spans="1:10" ht="18" customHeight="1" x14ac:dyDescent="0.2">
      <c r="A161" s="44">
        <v>7</v>
      </c>
      <c r="B161" s="36" t="s">
        <v>34</v>
      </c>
      <c r="C161" s="222"/>
      <c r="D161" s="223"/>
      <c r="E161" s="223"/>
      <c r="F161" s="223"/>
      <c r="G161" s="223"/>
      <c r="H161" s="223"/>
      <c r="I161" s="223"/>
      <c r="J161" s="224"/>
    </row>
    <row r="162" spans="1:10" ht="18" customHeight="1" x14ac:dyDescent="0.3">
      <c r="A162" s="46"/>
      <c r="B162" s="36" t="s">
        <v>145</v>
      </c>
      <c r="C162" s="30"/>
      <c r="D162" s="30"/>
      <c r="E162" s="30"/>
      <c r="F162" s="30"/>
      <c r="G162" s="30"/>
      <c r="H162" s="30"/>
      <c r="I162" s="30"/>
      <c r="J162" s="9"/>
    </row>
    <row r="163" spans="1:10" ht="18" customHeight="1" x14ac:dyDescent="0.3">
      <c r="A163" s="55">
        <v>7.1</v>
      </c>
      <c r="B163" s="53" t="s">
        <v>264</v>
      </c>
      <c r="C163" s="111">
        <v>20</v>
      </c>
      <c r="D163" s="100" t="s">
        <v>147</v>
      </c>
      <c r="E163" s="34">
        <v>25000</v>
      </c>
      <c r="F163" s="34">
        <f>E163*C163</f>
        <v>500000</v>
      </c>
      <c r="G163" s="34">
        <v>2388</v>
      </c>
      <c r="H163" s="34">
        <f t="shared" ref="H163:H188" si="14">G163*C163</f>
        <v>47760</v>
      </c>
      <c r="I163" s="34">
        <f t="shared" ref="I163:I188" si="15">SUM(H163+F163)</f>
        <v>547760</v>
      </c>
      <c r="J163" s="9"/>
    </row>
    <row r="164" spans="1:10" ht="18" customHeight="1" x14ac:dyDescent="0.3">
      <c r="A164" s="55">
        <v>7.2</v>
      </c>
      <c r="B164" s="53" t="s">
        <v>265</v>
      </c>
      <c r="C164" s="111">
        <v>1</v>
      </c>
      <c r="D164" s="100" t="s">
        <v>147</v>
      </c>
      <c r="E164" s="34">
        <v>19000</v>
      </c>
      <c r="F164" s="34">
        <f>SUM(E164*C164)</f>
        <v>19000</v>
      </c>
      <c r="G164" s="34">
        <v>1832</v>
      </c>
      <c r="H164" s="34">
        <f t="shared" si="14"/>
        <v>1832</v>
      </c>
      <c r="I164" s="34">
        <f t="shared" si="15"/>
        <v>20832</v>
      </c>
      <c r="J164" s="9"/>
    </row>
    <row r="165" spans="1:10" ht="18" customHeight="1" x14ac:dyDescent="0.3">
      <c r="A165" s="55">
        <v>7.3</v>
      </c>
      <c r="B165" s="53" t="s">
        <v>266</v>
      </c>
      <c r="C165" s="111">
        <v>4</v>
      </c>
      <c r="D165" s="100" t="s">
        <v>147</v>
      </c>
      <c r="E165" s="34">
        <v>13400</v>
      </c>
      <c r="F165" s="34">
        <f t="shared" ref="F165:F188" si="16">E165*C165</f>
        <v>53600</v>
      </c>
      <c r="G165" s="34">
        <v>1180</v>
      </c>
      <c r="H165" s="34">
        <f t="shared" si="14"/>
        <v>4720</v>
      </c>
      <c r="I165" s="34">
        <f t="shared" si="15"/>
        <v>58320</v>
      </c>
      <c r="J165" s="9"/>
    </row>
    <row r="166" spans="1:10" ht="18" customHeight="1" x14ac:dyDescent="0.3">
      <c r="A166" s="81"/>
      <c r="B166" s="114"/>
      <c r="C166" s="115"/>
      <c r="D166" s="116"/>
      <c r="E166" s="77"/>
      <c r="F166" s="77"/>
      <c r="G166" s="77"/>
      <c r="H166" s="77"/>
      <c r="I166" s="77"/>
      <c r="J166" s="4"/>
    </row>
    <row r="167" spans="1:10" ht="18" customHeight="1" x14ac:dyDescent="0.3">
      <c r="A167" s="81"/>
      <c r="B167" s="114"/>
      <c r="C167" s="115"/>
      <c r="D167" s="116"/>
      <c r="E167" s="77"/>
      <c r="F167" s="77"/>
      <c r="G167" s="77"/>
      <c r="H167" s="77"/>
      <c r="I167" s="77"/>
      <c r="J167" s="4"/>
    </row>
    <row r="168" spans="1:10" ht="18" customHeight="1" x14ac:dyDescent="0.3">
      <c r="A168" s="81"/>
      <c r="B168" s="114"/>
      <c r="C168" s="115"/>
      <c r="D168" s="116"/>
      <c r="E168" s="77"/>
      <c r="F168" s="77"/>
      <c r="G168" s="77"/>
      <c r="H168" s="77"/>
      <c r="I168" s="77"/>
      <c r="J168" s="4"/>
    </row>
    <row r="169" spans="1:10" ht="18" customHeight="1" x14ac:dyDescent="0.3">
      <c r="A169" s="81"/>
      <c r="B169" s="114"/>
      <c r="C169" s="115"/>
      <c r="D169" s="116"/>
      <c r="E169" s="77"/>
      <c r="F169" s="77"/>
      <c r="G169" s="77"/>
      <c r="H169" s="77"/>
      <c r="I169" s="77"/>
      <c r="J169" s="4"/>
    </row>
    <row r="170" spans="1:10" ht="18" customHeight="1" x14ac:dyDescent="0.3">
      <c r="A170" s="81"/>
      <c r="B170" s="114"/>
      <c r="C170" s="115"/>
      <c r="D170" s="116"/>
      <c r="E170" s="77"/>
      <c r="F170" s="77"/>
      <c r="G170" s="77"/>
      <c r="H170" s="77"/>
      <c r="I170" s="77"/>
      <c r="J170" s="4"/>
    </row>
    <row r="171" spans="1:10" ht="18" customHeight="1" x14ac:dyDescent="0.3">
      <c r="A171" s="81"/>
      <c r="B171" s="114"/>
      <c r="C171" s="115"/>
      <c r="D171" s="116"/>
      <c r="E171" s="77"/>
      <c r="F171" s="77"/>
      <c r="G171" s="77"/>
      <c r="H171" s="77"/>
      <c r="I171" s="77"/>
      <c r="J171" s="4"/>
    </row>
    <row r="172" spans="1:10" ht="18" customHeight="1" x14ac:dyDescent="0.3">
      <c r="A172" s="81"/>
      <c r="B172" s="114"/>
      <c r="C172" s="115"/>
      <c r="D172" s="116"/>
      <c r="E172" s="77"/>
      <c r="F172" s="77"/>
      <c r="G172" s="77"/>
      <c r="H172" s="77"/>
      <c r="I172" s="77"/>
      <c r="J172" s="4"/>
    </row>
    <row r="173" spans="1:10" ht="18" customHeight="1" x14ac:dyDescent="0.3">
      <c r="A173" s="81"/>
      <c r="B173" s="114"/>
      <c r="C173" s="115"/>
      <c r="D173" s="116"/>
      <c r="E173" s="77"/>
      <c r="F173" s="77"/>
      <c r="G173" s="77"/>
      <c r="H173" s="77"/>
      <c r="I173" s="77"/>
      <c r="J173" s="4"/>
    </row>
    <row r="174" spans="1:10" ht="18" customHeight="1" x14ac:dyDescent="0.3">
      <c r="A174" s="55">
        <v>7.4</v>
      </c>
      <c r="B174" s="53" t="s">
        <v>267</v>
      </c>
      <c r="C174" s="111">
        <v>4</v>
      </c>
      <c r="D174" s="100" t="s">
        <v>147</v>
      </c>
      <c r="E174" s="34">
        <v>23069</v>
      </c>
      <c r="F174" s="34">
        <f t="shared" si="16"/>
        <v>92276</v>
      </c>
      <c r="G174" s="34">
        <v>1628</v>
      </c>
      <c r="H174" s="34">
        <f t="shared" si="14"/>
        <v>6512</v>
      </c>
      <c r="I174" s="34">
        <f t="shared" si="15"/>
        <v>98788</v>
      </c>
      <c r="J174" s="9"/>
    </row>
    <row r="175" spans="1:10" ht="18" customHeight="1" x14ac:dyDescent="0.3">
      <c r="A175" s="55">
        <v>7.5</v>
      </c>
      <c r="B175" s="53" t="s">
        <v>268</v>
      </c>
      <c r="C175" s="111">
        <v>12</v>
      </c>
      <c r="D175" s="100" t="s">
        <v>147</v>
      </c>
      <c r="E175" s="34">
        <v>19401</v>
      </c>
      <c r="F175" s="34">
        <f t="shared" si="16"/>
        <v>232812</v>
      </c>
      <c r="G175" s="34">
        <v>1691</v>
      </c>
      <c r="H175" s="34">
        <f t="shared" si="14"/>
        <v>20292</v>
      </c>
      <c r="I175" s="34">
        <f t="shared" si="15"/>
        <v>253104</v>
      </c>
      <c r="J175" s="9"/>
    </row>
    <row r="176" spans="1:10" ht="18" customHeight="1" x14ac:dyDescent="0.3">
      <c r="A176" s="55">
        <v>7.6</v>
      </c>
      <c r="B176" s="53" t="s">
        <v>334</v>
      </c>
      <c r="C176" s="111">
        <v>4</v>
      </c>
      <c r="D176" s="100" t="s">
        <v>147</v>
      </c>
      <c r="E176" s="34">
        <v>20576</v>
      </c>
      <c r="F176" s="34">
        <f t="shared" si="16"/>
        <v>82304</v>
      </c>
      <c r="G176" s="34">
        <v>1249</v>
      </c>
      <c r="H176" s="34">
        <f t="shared" si="14"/>
        <v>4996</v>
      </c>
      <c r="I176" s="34">
        <f t="shared" si="15"/>
        <v>87300</v>
      </c>
      <c r="J176" s="9"/>
    </row>
    <row r="177" spans="1:10" ht="18" customHeight="1" x14ac:dyDescent="0.3">
      <c r="A177" s="55">
        <v>7.7</v>
      </c>
      <c r="B177" s="53" t="s">
        <v>270</v>
      </c>
      <c r="C177" s="111">
        <v>4</v>
      </c>
      <c r="D177" s="100" t="s">
        <v>147</v>
      </c>
      <c r="E177" s="34">
        <v>18718</v>
      </c>
      <c r="F177" s="34">
        <f t="shared" si="16"/>
        <v>74872</v>
      </c>
      <c r="G177" s="34">
        <v>1451</v>
      </c>
      <c r="H177" s="34">
        <f t="shared" si="14"/>
        <v>5804</v>
      </c>
      <c r="I177" s="34">
        <f t="shared" si="15"/>
        <v>80676</v>
      </c>
      <c r="J177" s="9"/>
    </row>
    <row r="178" spans="1:10" ht="18" customHeight="1" x14ac:dyDescent="0.3">
      <c r="A178" s="55">
        <v>7.8</v>
      </c>
      <c r="B178" s="53" t="s">
        <v>269</v>
      </c>
      <c r="C178" s="111">
        <v>4</v>
      </c>
      <c r="D178" s="100" t="s">
        <v>147</v>
      </c>
      <c r="E178" s="34">
        <v>7664</v>
      </c>
      <c r="F178" s="34">
        <f t="shared" si="16"/>
        <v>30656</v>
      </c>
      <c r="G178" s="34">
        <v>448</v>
      </c>
      <c r="H178" s="34">
        <f t="shared" si="14"/>
        <v>1792</v>
      </c>
      <c r="I178" s="34">
        <f t="shared" si="15"/>
        <v>32448</v>
      </c>
      <c r="J178" s="9"/>
    </row>
    <row r="179" spans="1:10" ht="18" customHeight="1" x14ac:dyDescent="0.3">
      <c r="A179" s="55">
        <v>7.9</v>
      </c>
      <c r="B179" s="53" t="s">
        <v>271</v>
      </c>
      <c r="C179" s="111">
        <v>8</v>
      </c>
      <c r="D179" s="100" t="s">
        <v>147</v>
      </c>
      <c r="E179" s="34">
        <v>1715.8</v>
      </c>
      <c r="F179" s="34">
        <f t="shared" si="16"/>
        <v>13726.4</v>
      </c>
      <c r="G179" s="34">
        <v>387</v>
      </c>
      <c r="H179" s="34">
        <f t="shared" si="14"/>
        <v>3096</v>
      </c>
      <c r="I179" s="34">
        <f t="shared" si="15"/>
        <v>16822.400000000001</v>
      </c>
      <c r="J179" s="9"/>
    </row>
    <row r="180" spans="1:10" ht="18" customHeight="1" x14ac:dyDescent="0.3">
      <c r="A180" s="112">
        <v>7.1</v>
      </c>
      <c r="B180" s="53" t="s">
        <v>272</v>
      </c>
      <c r="C180" s="111">
        <v>4</v>
      </c>
      <c r="D180" s="100" t="s">
        <v>147</v>
      </c>
      <c r="E180" s="34">
        <v>1334</v>
      </c>
      <c r="F180" s="34">
        <f t="shared" si="16"/>
        <v>5336</v>
      </c>
      <c r="G180" s="34">
        <v>100</v>
      </c>
      <c r="H180" s="34">
        <f t="shared" si="14"/>
        <v>400</v>
      </c>
      <c r="I180" s="34">
        <f t="shared" si="15"/>
        <v>5736</v>
      </c>
      <c r="J180" s="9"/>
    </row>
    <row r="181" spans="1:10" ht="18" customHeight="1" x14ac:dyDescent="0.3">
      <c r="A181" s="112">
        <v>7.11</v>
      </c>
      <c r="B181" s="53" t="s">
        <v>273</v>
      </c>
      <c r="C181" s="111">
        <v>4</v>
      </c>
      <c r="D181" s="100" t="s">
        <v>147</v>
      </c>
      <c r="E181" s="34">
        <v>14443</v>
      </c>
      <c r="F181" s="34">
        <f t="shared" si="16"/>
        <v>57772</v>
      </c>
      <c r="G181" s="34">
        <v>563</v>
      </c>
      <c r="H181" s="34">
        <f t="shared" si="14"/>
        <v>2252</v>
      </c>
      <c r="I181" s="34">
        <f t="shared" si="15"/>
        <v>60024</v>
      </c>
      <c r="J181" s="9"/>
    </row>
    <row r="182" spans="1:10" ht="18" customHeight="1" x14ac:dyDescent="0.3">
      <c r="A182" s="112">
        <v>7.12</v>
      </c>
      <c r="B182" s="53" t="s">
        <v>274</v>
      </c>
      <c r="C182" s="111">
        <v>1</v>
      </c>
      <c r="D182" s="100" t="s">
        <v>147</v>
      </c>
      <c r="E182" s="34">
        <v>12518</v>
      </c>
      <c r="F182" s="34">
        <f t="shared" si="16"/>
        <v>12518</v>
      </c>
      <c r="G182" s="34">
        <v>452</v>
      </c>
      <c r="H182" s="34">
        <f t="shared" si="14"/>
        <v>452</v>
      </c>
      <c r="I182" s="34">
        <f t="shared" si="15"/>
        <v>12970</v>
      </c>
      <c r="J182" s="9"/>
    </row>
    <row r="183" spans="1:10" ht="18" customHeight="1" x14ac:dyDescent="0.3">
      <c r="A183" s="112"/>
      <c r="B183" s="36" t="s">
        <v>275</v>
      </c>
      <c r="C183" s="111"/>
      <c r="D183" s="98"/>
      <c r="E183" s="34"/>
      <c r="F183" s="34"/>
      <c r="G183" s="34"/>
      <c r="H183" s="34"/>
      <c r="I183" s="34"/>
      <c r="J183" s="9"/>
    </row>
    <row r="184" spans="1:10" ht="18" customHeight="1" x14ac:dyDescent="0.3">
      <c r="A184" s="112">
        <v>7.13</v>
      </c>
      <c r="B184" s="53" t="s">
        <v>276</v>
      </c>
      <c r="C184" s="111">
        <v>6</v>
      </c>
      <c r="D184" s="100" t="s">
        <v>147</v>
      </c>
      <c r="E184" s="34">
        <v>29095</v>
      </c>
      <c r="F184" s="34">
        <f t="shared" si="16"/>
        <v>174570</v>
      </c>
      <c r="G184" s="34">
        <v>3071</v>
      </c>
      <c r="H184" s="34">
        <f t="shared" si="14"/>
        <v>18426</v>
      </c>
      <c r="I184" s="34">
        <f t="shared" si="15"/>
        <v>192996</v>
      </c>
      <c r="J184" s="9"/>
    </row>
    <row r="185" spans="1:10" ht="18" customHeight="1" x14ac:dyDescent="0.3">
      <c r="A185" s="112">
        <v>7.14</v>
      </c>
      <c r="B185" s="53" t="s">
        <v>277</v>
      </c>
      <c r="C185" s="111">
        <v>4</v>
      </c>
      <c r="D185" s="100" t="s">
        <v>147</v>
      </c>
      <c r="E185" s="34">
        <v>7776</v>
      </c>
      <c r="F185" s="34">
        <f t="shared" si="16"/>
        <v>31104</v>
      </c>
      <c r="G185" s="34">
        <v>816</v>
      </c>
      <c r="H185" s="34">
        <f t="shared" si="14"/>
        <v>3264</v>
      </c>
      <c r="I185" s="34">
        <f t="shared" si="15"/>
        <v>34368</v>
      </c>
      <c r="J185" s="9"/>
    </row>
    <row r="186" spans="1:10" ht="18" customHeight="1" x14ac:dyDescent="0.3">
      <c r="A186" s="112">
        <v>7.15</v>
      </c>
      <c r="B186" s="53" t="s">
        <v>278</v>
      </c>
      <c r="C186" s="111">
        <v>11</v>
      </c>
      <c r="D186" s="100" t="s">
        <v>147</v>
      </c>
      <c r="E186" s="34">
        <v>13798</v>
      </c>
      <c r="F186" s="34">
        <f t="shared" si="16"/>
        <v>151778</v>
      </c>
      <c r="G186" s="34">
        <v>1081.7</v>
      </c>
      <c r="H186" s="34">
        <f t="shared" si="14"/>
        <v>11898.7</v>
      </c>
      <c r="I186" s="34">
        <f t="shared" si="15"/>
        <v>163676.70000000001</v>
      </c>
      <c r="J186" s="9"/>
    </row>
    <row r="187" spans="1:10" ht="18" customHeight="1" x14ac:dyDescent="0.3">
      <c r="A187" s="112">
        <v>7.16</v>
      </c>
      <c r="B187" s="53" t="s">
        <v>279</v>
      </c>
      <c r="C187" s="111">
        <v>50</v>
      </c>
      <c r="D187" s="100" t="s">
        <v>147</v>
      </c>
      <c r="E187" s="34">
        <v>21522</v>
      </c>
      <c r="F187" s="34">
        <f t="shared" si="16"/>
        <v>1076100</v>
      </c>
      <c r="G187" s="34">
        <v>1656</v>
      </c>
      <c r="H187" s="34">
        <f t="shared" si="14"/>
        <v>82800</v>
      </c>
      <c r="I187" s="34">
        <f t="shared" si="15"/>
        <v>1158900</v>
      </c>
      <c r="J187" s="9"/>
    </row>
    <row r="188" spans="1:10" ht="18" customHeight="1" x14ac:dyDescent="0.3">
      <c r="A188" s="112">
        <v>7.17</v>
      </c>
      <c r="B188" s="53" t="s">
        <v>280</v>
      </c>
      <c r="C188" s="111">
        <v>23</v>
      </c>
      <c r="D188" s="100" t="s">
        <v>147</v>
      </c>
      <c r="E188" s="34">
        <v>25629</v>
      </c>
      <c r="F188" s="34">
        <f t="shared" si="16"/>
        <v>589467</v>
      </c>
      <c r="G188" s="34">
        <v>2313</v>
      </c>
      <c r="H188" s="34">
        <f t="shared" si="14"/>
        <v>53199</v>
      </c>
      <c r="I188" s="34">
        <f t="shared" si="15"/>
        <v>642666</v>
      </c>
      <c r="J188" s="23"/>
    </row>
    <row r="189" spans="1:10" ht="18" customHeight="1" x14ac:dyDescent="0.3">
      <c r="A189" s="164"/>
      <c r="B189" s="53" t="s">
        <v>146</v>
      </c>
      <c r="C189" s="117"/>
      <c r="D189" s="46"/>
      <c r="E189" s="34"/>
      <c r="F189" s="34"/>
      <c r="G189" s="34"/>
      <c r="H189" s="34"/>
      <c r="I189" s="34"/>
      <c r="J189" s="23"/>
    </row>
    <row r="190" spans="1:10" ht="18" customHeight="1" x14ac:dyDescent="0.3">
      <c r="A190" s="163"/>
      <c r="B190" s="114"/>
      <c r="C190" s="79"/>
      <c r="D190" s="79"/>
      <c r="E190" s="77"/>
      <c r="F190" s="77"/>
      <c r="G190" s="77"/>
      <c r="H190" s="77"/>
      <c r="I190" s="77"/>
      <c r="J190" s="49"/>
    </row>
    <row r="191" spans="1:10" ht="18" customHeight="1" x14ac:dyDescent="0.3">
      <c r="A191" s="163"/>
      <c r="B191" s="114"/>
      <c r="C191" s="79"/>
      <c r="D191" s="79"/>
      <c r="E191" s="77"/>
      <c r="F191" s="77"/>
      <c r="G191" s="77"/>
      <c r="H191" s="77"/>
      <c r="I191" s="77"/>
      <c r="J191" s="49"/>
    </row>
    <row r="192" spans="1:10" ht="18" customHeight="1" x14ac:dyDescent="0.3">
      <c r="A192" s="163"/>
      <c r="B192" s="114"/>
      <c r="C192" s="79"/>
      <c r="D192" s="79"/>
      <c r="E192" s="77"/>
      <c r="F192" s="77"/>
      <c r="G192" s="77"/>
      <c r="H192" s="77"/>
      <c r="I192" s="77"/>
      <c r="J192" s="49"/>
    </row>
    <row r="193" spans="1:10" ht="18" customHeight="1" x14ac:dyDescent="0.3">
      <c r="A193" s="163"/>
      <c r="B193" s="114"/>
      <c r="C193" s="79"/>
      <c r="D193" s="79"/>
      <c r="E193" s="77"/>
      <c r="F193" s="77"/>
      <c r="G193" s="77"/>
      <c r="H193" s="77"/>
      <c r="I193" s="77"/>
      <c r="J193" s="49"/>
    </row>
    <row r="194" spans="1:10" ht="18" customHeight="1" x14ac:dyDescent="0.3">
      <c r="A194" s="163"/>
      <c r="B194" s="114"/>
      <c r="C194" s="79"/>
      <c r="D194" s="79"/>
      <c r="E194" s="77"/>
      <c r="F194" s="77"/>
      <c r="G194" s="77"/>
      <c r="H194" s="77"/>
      <c r="I194" s="77"/>
      <c r="J194" s="49"/>
    </row>
    <row r="195" spans="1:10" ht="18" customHeight="1" x14ac:dyDescent="0.3">
      <c r="A195" s="163"/>
      <c r="B195" s="114"/>
      <c r="C195" s="79"/>
      <c r="D195" s="79"/>
      <c r="E195" s="77"/>
      <c r="F195" s="77"/>
      <c r="G195" s="77"/>
      <c r="H195" s="77"/>
      <c r="I195" s="77"/>
      <c r="J195" s="49"/>
    </row>
    <row r="196" spans="1:10" ht="18" customHeight="1" x14ac:dyDescent="0.3">
      <c r="A196" s="163"/>
      <c r="B196" s="114"/>
      <c r="C196" s="79"/>
      <c r="D196" s="79"/>
      <c r="E196" s="77"/>
      <c r="F196" s="77"/>
      <c r="G196" s="77"/>
      <c r="H196" s="77"/>
      <c r="I196" s="77"/>
      <c r="J196" s="49"/>
    </row>
    <row r="197" spans="1:10" ht="18" customHeight="1" x14ac:dyDescent="0.3">
      <c r="A197" s="163"/>
      <c r="B197" s="114"/>
      <c r="C197" s="79"/>
      <c r="D197" s="79"/>
      <c r="E197" s="77"/>
      <c r="F197" s="77"/>
      <c r="G197" s="77"/>
      <c r="H197" s="77"/>
      <c r="I197" s="77"/>
      <c r="J197" s="49"/>
    </row>
    <row r="198" spans="1:10" ht="18" customHeight="1" x14ac:dyDescent="0.2">
      <c r="A198" s="112">
        <v>7.18</v>
      </c>
      <c r="B198" s="53" t="s">
        <v>281</v>
      </c>
      <c r="C198" s="111">
        <v>3</v>
      </c>
      <c r="D198" s="100" t="s">
        <v>147</v>
      </c>
      <c r="E198" s="34">
        <v>4266</v>
      </c>
      <c r="F198" s="34">
        <f t="shared" ref="F198:F205" si="17">E198*C198</f>
        <v>12798</v>
      </c>
      <c r="G198" s="34">
        <v>405</v>
      </c>
      <c r="H198" s="34">
        <f t="shared" ref="H198:H205" si="18">G198*C198</f>
        <v>1215</v>
      </c>
      <c r="I198" s="34">
        <f t="shared" ref="I198:I205" si="19">SUM(H198+F198)</f>
        <v>14013</v>
      </c>
      <c r="J198" s="34"/>
    </row>
    <row r="199" spans="1:10" ht="18" customHeight="1" x14ac:dyDescent="0.2">
      <c r="A199" s="112">
        <v>7.19</v>
      </c>
      <c r="B199" s="53" t="s">
        <v>282</v>
      </c>
      <c r="C199" s="111">
        <v>3</v>
      </c>
      <c r="D199" s="100" t="s">
        <v>147</v>
      </c>
      <c r="E199" s="34">
        <v>2138</v>
      </c>
      <c r="F199" s="34">
        <f t="shared" si="17"/>
        <v>6414</v>
      </c>
      <c r="G199" s="34">
        <v>205</v>
      </c>
      <c r="H199" s="34">
        <f t="shared" si="18"/>
        <v>615</v>
      </c>
      <c r="I199" s="34">
        <f t="shared" si="19"/>
        <v>7029</v>
      </c>
      <c r="J199" s="34"/>
    </row>
    <row r="200" spans="1:10" ht="18" customHeight="1" x14ac:dyDescent="0.3">
      <c r="A200" s="16">
        <v>7.2</v>
      </c>
      <c r="B200" s="14" t="s">
        <v>283</v>
      </c>
      <c r="C200" s="19">
        <v>1</v>
      </c>
      <c r="D200" s="71" t="s">
        <v>148</v>
      </c>
      <c r="E200" s="34">
        <v>840</v>
      </c>
      <c r="F200" s="34">
        <f t="shared" si="17"/>
        <v>840</v>
      </c>
      <c r="G200" s="34">
        <v>80</v>
      </c>
      <c r="H200" s="34">
        <f t="shared" si="18"/>
        <v>80</v>
      </c>
      <c r="I200" s="34">
        <f t="shared" si="19"/>
        <v>920</v>
      </c>
      <c r="J200" s="19"/>
    </row>
    <row r="201" spans="1:10" ht="18" customHeight="1" x14ac:dyDescent="0.3">
      <c r="A201" s="16">
        <v>7.21</v>
      </c>
      <c r="B201" s="14" t="s">
        <v>284</v>
      </c>
      <c r="C201" s="19">
        <v>3</v>
      </c>
      <c r="D201" s="71" t="s">
        <v>148</v>
      </c>
      <c r="E201" s="34">
        <v>1691</v>
      </c>
      <c r="F201" s="34">
        <f t="shared" si="17"/>
        <v>5073</v>
      </c>
      <c r="G201" s="34">
        <v>162</v>
      </c>
      <c r="H201" s="34">
        <f t="shared" si="18"/>
        <v>486</v>
      </c>
      <c r="I201" s="34">
        <f t="shared" si="19"/>
        <v>5559</v>
      </c>
      <c r="J201" s="23"/>
    </row>
    <row r="202" spans="1:10" ht="18" customHeight="1" x14ac:dyDescent="0.3">
      <c r="A202" s="16">
        <v>7.22</v>
      </c>
      <c r="B202" s="16" t="s">
        <v>285</v>
      </c>
      <c r="C202" s="19">
        <v>4</v>
      </c>
      <c r="D202" s="71" t="s">
        <v>148</v>
      </c>
      <c r="E202" s="34">
        <v>1212</v>
      </c>
      <c r="F202" s="34">
        <f t="shared" si="17"/>
        <v>4848</v>
      </c>
      <c r="G202" s="34">
        <v>115</v>
      </c>
      <c r="H202" s="34">
        <f t="shared" si="18"/>
        <v>460</v>
      </c>
      <c r="I202" s="34">
        <f t="shared" si="19"/>
        <v>5308</v>
      </c>
      <c r="J202" s="23"/>
    </row>
    <row r="203" spans="1:10" ht="18" customHeight="1" x14ac:dyDescent="0.3">
      <c r="A203" s="16">
        <v>7.23</v>
      </c>
      <c r="B203" s="16" t="s">
        <v>286</v>
      </c>
      <c r="C203" s="19">
        <v>1</v>
      </c>
      <c r="D203" s="71" t="s">
        <v>148</v>
      </c>
      <c r="E203" s="34">
        <v>2776</v>
      </c>
      <c r="F203" s="34">
        <f t="shared" si="17"/>
        <v>2776</v>
      </c>
      <c r="G203" s="34">
        <v>116</v>
      </c>
      <c r="H203" s="34">
        <f t="shared" si="18"/>
        <v>116</v>
      </c>
      <c r="I203" s="34">
        <f t="shared" si="19"/>
        <v>2892</v>
      </c>
      <c r="J203" s="23"/>
    </row>
    <row r="204" spans="1:10" ht="18" customHeight="1" x14ac:dyDescent="0.3">
      <c r="A204" s="16">
        <v>7.24</v>
      </c>
      <c r="B204" s="16" t="s">
        <v>149</v>
      </c>
      <c r="C204" s="21">
        <v>7615</v>
      </c>
      <c r="D204" s="14" t="s">
        <v>85</v>
      </c>
      <c r="E204" s="34">
        <v>15</v>
      </c>
      <c r="F204" s="34">
        <f t="shared" si="17"/>
        <v>114225</v>
      </c>
      <c r="G204" s="34">
        <v>10</v>
      </c>
      <c r="H204" s="34">
        <f t="shared" si="18"/>
        <v>76150</v>
      </c>
      <c r="I204" s="34">
        <f t="shared" si="19"/>
        <v>190375</v>
      </c>
      <c r="J204" s="23"/>
    </row>
    <row r="205" spans="1:10" ht="18" customHeight="1" x14ac:dyDescent="0.3">
      <c r="A205" s="16">
        <v>7.25</v>
      </c>
      <c r="B205" s="16" t="s">
        <v>150</v>
      </c>
      <c r="C205" s="19">
        <v>86.53</v>
      </c>
      <c r="D205" s="14" t="s">
        <v>85</v>
      </c>
      <c r="E205" s="34">
        <v>15.23</v>
      </c>
      <c r="F205" s="34">
        <f t="shared" si="17"/>
        <v>1317.8519000000001</v>
      </c>
      <c r="G205" s="34">
        <v>10</v>
      </c>
      <c r="H205" s="34">
        <f t="shared" si="18"/>
        <v>865.3</v>
      </c>
      <c r="I205" s="34">
        <f t="shared" si="19"/>
        <v>2183.1518999999998</v>
      </c>
      <c r="J205" s="23"/>
    </row>
    <row r="206" spans="1:10" ht="18" customHeight="1" x14ac:dyDescent="0.3">
      <c r="A206" s="44">
        <v>8</v>
      </c>
      <c r="B206" s="59" t="s">
        <v>35</v>
      </c>
      <c r="C206" s="219"/>
      <c r="D206" s="220"/>
      <c r="E206" s="220"/>
      <c r="F206" s="220"/>
      <c r="G206" s="220"/>
      <c r="H206" s="220"/>
      <c r="I206" s="220"/>
      <c r="J206" s="221"/>
    </row>
    <row r="207" spans="1:10" ht="18" customHeight="1" x14ac:dyDescent="0.3">
      <c r="A207" s="16">
        <v>8.1</v>
      </c>
      <c r="B207" s="9" t="s">
        <v>151</v>
      </c>
      <c r="C207" s="21">
        <v>7932</v>
      </c>
      <c r="D207" s="14" t="s">
        <v>77</v>
      </c>
      <c r="E207" s="19">
        <v>44.11</v>
      </c>
      <c r="F207" s="21">
        <f>E207*C207</f>
        <v>349880.52</v>
      </c>
      <c r="G207" s="19">
        <v>28</v>
      </c>
      <c r="H207" s="21">
        <f>G207*C207</f>
        <v>222096</v>
      </c>
      <c r="I207" s="21">
        <f>SUM(H207+F207)</f>
        <v>571976.52</v>
      </c>
      <c r="J207" s="19"/>
    </row>
    <row r="208" spans="1:10" ht="18" customHeight="1" x14ac:dyDescent="0.3">
      <c r="A208" s="16">
        <v>8.1999999999999993</v>
      </c>
      <c r="B208" s="9" t="s">
        <v>152</v>
      </c>
      <c r="C208" s="21">
        <v>2443</v>
      </c>
      <c r="D208" s="14" t="s">
        <v>77</v>
      </c>
      <c r="E208" s="19">
        <v>48.2</v>
      </c>
      <c r="F208" s="21">
        <f>SUM(E208*C208)</f>
        <v>117752.6</v>
      </c>
      <c r="G208" s="19">
        <v>31</v>
      </c>
      <c r="H208" s="21">
        <f>G208*C208</f>
        <v>75733</v>
      </c>
      <c r="I208" s="21">
        <f>SUM(H208+F208)</f>
        <v>193485.6</v>
      </c>
      <c r="J208" s="19"/>
    </row>
    <row r="209" spans="1:10" ht="18" customHeight="1" x14ac:dyDescent="0.3">
      <c r="A209" s="16">
        <v>8.3000000000000007</v>
      </c>
      <c r="B209" s="9" t="s">
        <v>153</v>
      </c>
      <c r="C209" s="21">
        <v>1240</v>
      </c>
      <c r="D209" s="14" t="s">
        <v>77</v>
      </c>
      <c r="E209" s="19">
        <v>47.15</v>
      </c>
      <c r="F209" s="21">
        <f>E209*C209</f>
        <v>58466</v>
      </c>
      <c r="G209" s="19">
        <v>35</v>
      </c>
      <c r="H209" s="21">
        <f>G209*C209</f>
        <v>43400</v>
      </c>
      <c r="I209" s="21">
        <f>SUM(H209+F209)</f>
        <v>101866</v>
      </c>
      <c r="J209" s="19"/>
    </row>
    <row r="210" spans="1:10" ht="18" customHeight="1" x14ac:dyDescent="0.2">
      <c r="A210" s="44">
        <v>9</v>
      </c>
      <c r="B210" s="36" t="s">
        <v>36</v>
      </c>
      <c r="C210" s="222"/>
      <c r="D210" s="223"/>
      <c r="E210" s="223"/>
      <c r="F210" s="223"/>
      <c r="G210" s="223"/>
      <c r="H210" s="223"/>
      <c r="I210" s="223"/>
      <c r="J210" s="224"/>
    </row>
    <row r="211" spans="1:10" ht="18" customHeight="1" x14ac:dyDescent="0.2">
      <c r="A211" s="55">
        <v>9.1</v>
      </c>
      <c r="B211" s="53" t="s">
        <v>157</v>
      </c>
      <c r="C211" s="97">
        <v>2</v>
      </c>
      <c r="D211" s="100" t="s">
        <v>156</v>
      </c>
      <c r="E211" s="34">
        <v>2990</v>
      </c>
      <c r="F211" s="34">
        <f>E211*C211</f>
        <v>5980</v>
      </c>
      <c r="G211" s="34">
        <v>450</v>
      </c>
      <c r="H211" s="34">
        <f>G211*C211</f>
        <v>900</v>
      </c>
      <c r="I211" s="34">
        <f>SUM(H211+F211)</f>
        <v>6880</v>
      </c>
      <c r="J211" s="34"/>
    </row>
    <row r="212" spans="1:10" ht="18" customHeight="1" x14ac:dyDescent="0.2">
      <c r="A212" s="55">
        <v>9.1999999999999993</v>
      </c>
      <c r="B212" s="53" t="s">
        <v>158</v>
      </c>
      <c r="C212" s="97">
        <v>6</v>
      </c>
      <c r="D212" s="100" t="s">
        <v>156</v>
      </c>
      <c r="E212" s="34">
        <v>1165</v>
      </c>
      <c r="F212" s="34">
        <f>E212*C212</f>
        <v>6990</v>
      </c>
      <c r="G212" s="34">
        <v>150</v>
      </c>
      <c r="H212" s="34">
        <f>SUM(G212*C212)</f>
        <v>900</v>
      </c>
      <c r="I212" s="34">
        <f>SUM(H212+F212)</f>
        <v>7890</v>
      </c>
      <c r="J212" s="34"/>
    </row>
    <row r="213" spans="1:10" ht="18" customHeight="1" x14ac:dyDescent="0.2">
      <c r="A213" s="81"/>
      <c r="B213" s="114"/>
      <c r="C213" s="119"/>
      <c r="D213" s="116"/>
      <c r="E213" s="77"/>
      <c r="F213" s="77"/>
      <c r="G213" s="77"/>
      <c r="H213" s="77"/>
      <c r="I213" s="77"/>
      <c r="J213" s="77"/>
    </row>
    <row r="214" spans="1:10" ht="18" customHeight="1" x14ac:dyDescent="0.2">
      <c r="A214" s="81"/>
      <c r="B214" s="114"/>
      <c r="C214" s="119"/>
      <c r="D214" s="116"/>
      <c r="E214" s="77"/>
      <c r="F214" s="77"/>
      <c r="G214" s="77"/>
      <c r="H214" s="77"/>
      <c r="I214" s="77"/>
      <c r="J214" s="77"/>
    </row>
    <row r="215" spans="1:10" ht="18" customHeight="1" x14ac:dyDescent="0.2">
      <c r="A215" s="81"/>
      <c r="B215" s="114"/>
      <c r="C215" s="119"/>
      <c r="D215" s="116"/>
      <c r="E215" s="77"/>
      <c r="F215" s="77"/>
      <c r="G215" s="77"/>
      <c r="H215" s="77"/>
      <c r="I215" s="77"/>
      <c r="J215" s="77"/>
    </row>
    <row r="216" spans="1:10" ht="18" customHeight="1" x14ac:dyDescent="0.2">
      <c r="A216" s="81"/>
      <c r="B216" s="114"/>
      <c r="C216" s="119"/>
      <c r="D216" s="116"/>
      <c r="E216" s="77"/>
      <c r="F216" s="77"/>
      <c r="G216" s="77"/>
      <c r="H216" s="77"/>
      <c r="I216" s="77"/>
      <c r="J216" s="77"/>
    </row>
    <row r="217" spans="1:10" ht="18" customHeight="1" x14ac:dyDescent="0.2">
      <c r="A217" s="81"/>
      <c r="B217" s="114"/>
      <c r="C217" s="119"/>
      <c r="D217" s="116"/>
      <c r="E217" s="77"/>
      <c r="F217" s="77"/>
      <c r="G217" s="77"/>
      <c r="H217" s="77"/>
      <c r="I217" s="77"/>
      <c r="J217" s="77"/>
    </row>
    <row r="218" spans="1:10" ht="18" customHeight="1" x14ac:dyDescent="0.2">
      <c r="A218" s="81"/>
      <c r="B218" s="114"/>
      <c r="C218" s="119"/>
      <c r="D218" s="116"/>
      <c r="E218" s="77"/>
      <c r="F218" s="77"/>
      <c r="G218" s="77"/>
      <c r="H218" s="77"/>
      <c r="I218" s="77"/>
      <c r="J218" s="77"/>
    </row>
    <row r="219" spans="1:10" ht="18" customHeight="1" x14ac:dyDescent="0.2">
      <c r="A219" s="81"/>
      <c r="B219" s="114"/>
      <c r="C219" s="119"/>
      <c r="D219" s="116"/>
      <c r="E219" s="77"/>
      <c r="F219" s="77"/>
      <c r="G219" s="77"/>
      <c r="H219" s="77"/>
      <c r="I219" s="77"/>
      <c r="J219" s="77"/>
    </row>
    <row r="220" spans="1:10" ht="18" customHeight="1" x14ac:dyDescent="0.2">
      <c r="A220" s="81"/>
      <c r="B220" s="114"/>
      <c r="C220" s="119"/>
      <c r="D220" s="116"/>
      <c r="E220" s="77"/>
      <c r="F220" s="77"/>
      <c r="G220" s="77"/>
      <c r="H220" s="77"/>
      <c r="I220" s="77"/>
      <c r="J220" s="77"/>
    </row>
    <row r="221" spans="1:10" ht="18" customHeight="1" x14ac:dyDescent="0.2">
      <c r="A221" s="81"/>
      <c r="B221" s="114"/>
      <c r="C221" s="119"/>
      <c r="D221" s="116"/>
      <c r="E221" s="77"/>
      <c r="F221" s="77"/>
      <c r="G221" s="77"/>
      <c r="H221" s="77"/>
      <c r="I221" s="77"/>
      <c r="J221" s="77"/>
    </row>
    <row r="222" spans="1:10" ht="18" customHeight="1" x14ac:dyDescent="0.2">
      <c r="A222" s="55">
        <v>9.3000000000000007</v>
      </c>
      <c r="B222" s="53" t="s">
        <v>159</v>
      </c>
      <c r="C222" s="97">
        <v>6</v>
      </c>
      <c r="D222" s="100" t="s">
        <v>156</v>
      </c>
      <c r="E222" s="34">
        <v>2060</v>
      </c>
      <c r="F222" s="34">
        <f>E222*C222</f>
        <v>12360</v>
      </c>
      <c r="G222" s="34">
        <v>450</v>
      </c>
      <c r="H222" s="34">
        <f>SUM(G222*C222)</f>
        <v>2700</v>
      </c>
      <c r="I222" s="34">
        <f>SUM(H222+F222)</f>
        <v>15060</v>
      </c>
      <c r="J222" s="34"/>
    </row>
    <row r="223" spans="1:10" ht="18" customHeight="1" x14ac:dyDescent="0.2">
      <c r="A223" s="225" t="s">
        <v>154</v>
      </c>
      <c r="B223" s="226"/>
      <c r="C223" s="226"/>
      <c r="D223" s="226"/>
      <c r="E223" s="227"/>
      <c r="F223" s="118"/>
      <c r="G223" s="118"/>
      <c r="H223" s="118"/>
      <c r="I223" s="118"/>
      <c r="J223" s="118"/>
    </row>
    <row r="224" spans="1:10" ht="18" customHeight="1" x14ac:dyDescent="0.2">
      <c r="A224" s="55">
        <v>9.4</v>
      </c>
      <c r="B224" s="53" t="s">
        <v>160</v>
      </c>
      <c r="C224" s="97">
        <v>4</v>
      </c>
      <c r="D224" s="100" t="s">
        <v>156</v>
      </c>
      <c r="E224" s="34">
        <v>4990</v>
      </c>
      <c r="F224" s="34">
        <f>E224*C224</f>
        <v>19960</v>
      </c>
      <c r="G224" s="34">
        <v>450</v>
      </c>
      <c r="H224" s="34">
        <f>SUM(G224*C224)</f>
        <v>1800</v>
      </c>
      <c r="I224" s="34">
        <f>SUM(H224+F224)</f>
        <v>21760</v>
      </c>
      <c r="J224" s="34"/>
    </row>
    <row r="225" spans="1:10" ht="18" customHeight="1" x14ac:dyDescent="0.2">
      <c r="A225" s="46"/>
      <c r="B225" s="53" t="s">
        <v>161</v>
      </c>
      <c r="C225" s="46"/>
      <c r="D225" s="46"/>
      <c r="E225" s="34"/>
      <c r="F225" s="34"/>
      <c r="G225" s="34"/>
      <c r="H225" s="34"/>
      <c r="I225" s="34"/>
      <c r="J225" s="34"/>
    </row>
    <row r="226" spans="1:10" ht="18" customHeight="1" x14ac:dyDescent="0.2">
      <c r="A226" s="55">
        <v>9.5</v>
      </c>
      <c r="B226" s="53" t="s">
        <v>287</v>
      </c>
      <c r="C226" s="97">
        <v>4</v>
      </c>
      <c r="D226" s="100" t="s">
        <v>156</v>
      </c>
      <c r="E226" s="34">
        <v>2590</v>
      </c>
      <c r="F226" s="34">
        <f t="shared" ref="F226:F234" si="20">E226*C226</f>
        <v>10360</v>
      </c>
      <c r="G226" s="34">
        <v>170</v>
      </c>
      <c r="H226" s="34">
        <f t="shared" ref="H226:H234" si="21">G226*C226</f>
        <v>680</v>
      </c>
      <c r="I226" s="34">
        <f t="shared" ref="I226:I234" si="22">SUM(H226+F226)</f>
        <v>11040</v>
      </c>
      <c r="J226" s="34"/>
    </row>
    <row r="227" spans="1:10" ht="18" customHeight="1" x14ac:dyDescent="0.2">
      <c r="A227" s="55">
        <v>9.6</v>
      </c>
      <c r="B227" s="53" t="s">
        <v>288</v>
      </c>
      <c r="C227" s="97">
        <v>8</v>
      </c>
      <c r="D227" s="100" t="s">
        <v>156</v>
      </c>
      <c r="E227" s="34">
        <v>600</v>
      </c>
      <c r="F227" s="34">
        <f t="shared" si="20"/>
        <v>4800</v>
      </c>
      <c r="G227" s="34">
        <v>70</v>
      </c>
      <c r="H227" s="34">
        <f t="shared" si="21"/>
        <v>560</v>
      </c>
      <c r="I227" s="34">
        <f t="shared" si="22"/>
        <v>5360</v>
      </c>
      <c r="J227" s="34"/>
    </row>
    <row r="228" spans="1:10" ht="18" customHeight="1" x14ac:dyDescent="0.2">
      <c r="A228" s="55">
        <v>9.6999999999999993</v>
      </c>
      <c r="B228" s="53" t="s">
        <v>162</v>
      </c>
      <c r="C228" s="97">
        <v>2</v>
      </c>
      <c r="D228" s="100" t="s">
        <v>156</v>
      </c>
      <c r="E228" s="34">
        <v>399</v>
      </c>
      <c r="F228" s="34">
        <f t="shared" si="20"/>
        <v>798</v>
      </c>
      <c r="G228" s="34">
        <v>35</v>
      </c>
      <c r="H228" s="34">
        <f t="shared" si="21"/>
        <v>70</v>
      </c>
      <c r="I228" s="34">
        <f t="shared" si="22"/>
        <v>868</v>
      </c>
      <c r="J228" s="34"/>
    </row>
    <row r="229" spans="1:10" ht="18" customHeight="1" x14ac:dyDescent="0.2">
      <c r="A229" s="55">
        <v>9.8000000000000007</v>
      </c>
      <c r="B229" s="53" t="s">
        <v>155</v>
      </c>
      <c r="C229" s="97">
        <v>9</v>
      </c>
      <c r="D229" s="100" t="s">
        <v>156</v>
      </c>
      <c r="E229" s="34">
        <v>85</v>
      </c>
      <c r="F229" s="34">
        <f t="shared" si="20"/>
        <v>765</v>
      </c>
      <c r="G229" s="34">
        <v>35</v>
      </c>
      <c r="H229" s="34">
        <f t="shared" si="21"/>
        <v>315</v>
      </c>
      <c r="I229" s="34">
        <f t="shared" si="22"/>
        <v>1080</v>
      </c>
      <c r="J229" s="34"/>
    </row>
    <row r="230" spans="1:10" ht="18" customHeight="1" x14ac:dyDescent="0.2">
      <c r="A230" s="55">
        <v>9.9</v>
      </c>
      <c r="B230" s="53" t="s">
        <v>289</v>
      </c>
      <c r="C230" s="97">
        <v>8</v>
      </c>
      <c r="D230" s="100" t="s">
        <v>156</v>
      </c>
      <c r="E230" s="34">
        <v>45</v>
      </c>
      <c r="F230" s="34">
        <f t="shared" si="20"/>
        <v>360</v>
      </c>
      <c r="G230" s="34">
        <v>25</v>
      </c>
      <c r="H230" s="34">
        <f t="shared" si="21"/>
        <v>200</v>
      </c>
      <c r="I230" s="34">
        <f t="shared" si="22"/>
        <v>560</v>
      </c>
      <c r="J230" s="34"/>
    </row>
    <row r="231" spans="1:10" ht="18" customHeight="1" x14ac:dyDescent="0.2">
      <c r="A231" s="112">
        <v>9.1</v>
      </c>
      <c r="B231" s="53" t="s">
        <v>290</v>
      </c>
      <c r="C231" s="97">
        <v>2</v>
      </c>
      <c r="D231" s="100" t="s">
        <v>156</v>
      </c>
      <c r="E231" s="34">
        <v>450</v>
      </c>
      <c r="F231" s="34">
        <f t="shared" si="20"/>
        <v>900</v>
      </c>
      <c r="G231" s="34">
        <v>70</v>
      </c>
      <c r="H231" s="34">
        <f t="shared" si="21"/>
        <v>140</v>
      </c>
      <c r="I231" s="34">
        <f t="shared" si="22"/>
        <v>1040</v>
      </c>
      <c r="J231" s="34"/>
    </row>
    <row r="232" spans="1:10" ht="18" customHeight="1" x14ac:dyDescent="0.2">
      <c r="A232" s="112">
        <v>9.11</v>
      </c>
      <c r="B232" s="53" t="s">
        <v>291</v>
      </c>
      <c r="C232" s="97">
        <v>1</v>
      </c>
      <c r="D232" s="100" t="s">
        <v>156</v>
      </c>
      <c r="E232" s="34">
        <v>600</v>
      </c>
      <c r="F232" s="34">
        <f t="shared" si="20"/>
        <v>600</v>
      </c>
      <c r="G232" s="34">
        <v>70</v>
      </c>
      <c r="H232" s="34">
        <f t="shared" si="21"/>
        <v>70</v>
      </c>
      <c r="I232" s="34">
        <f t="shared" si="22"/>
        <v>670</v>
      </c>
      <c r="J232" s="34"/>
    </row>
    <row r="233" spans="1:10" ht="18" customHeight="1" x14ac:dyDescent="0.2">
      <c r="A233" s="112">
        <v>9.1199999999999992</v>
      </c>
      <c r="B233" s="53" t="s">
        <v>292</v>
      </c>
      <c r="C233" s="97">
        <v>1</v>
      </c>
      <c r="D233" s="100" t="s">
        <v>156</v>
      </c>
      <c r="E233" s="34">
        <v>900</v>
      </c>
      <c r="F233" s="34">
        <f t="shared" si="20"/>
        <v>900</v>
      </c>
      <c r="G233" s="34">
        <v>70</v>
      </c>
      <c r="H233" s="34">
        <f t="shared" si="21"/>
        <v>70</v>
      </c>
      <c r="I233" s="34">
        <f t="shared" si="22"/>
        <v>970</v>
      </c>
      <c r="J233" s="34"/>
    </row>
    <row r="234" spans="1:10" ht="18" customHeight="1" x14ac:dyDescent="0.2">
      <c r="A234" s="112">
        <v>9.1300000000000008</v>
      </c>
      <c r="B234" s="53" t="s">
        <v>293</v>
      </c>
      <c r="C234" s="97">
        <v>2</v>
      </c>
      <c r="D234" s="100" t="s">
        <v>156</v>
      </c>
      <c r="E234" s="34">
        <v>1558.81</v>
      </c>
      <c r="F234" s="34">
        <f t="shared" si="20"/>
        <v>3117.62</v>
      </c>
      <c r="G234" s="34">
        <v>556.53</v>
      </c>
      <c r="H234" s="34">
        <f t="shared" si="21"/>
        <v>1113.06</v>
      </c>
      <c r="I234" s="34">
        <f t="shared" si="22"/>
        <v>4230.68</v>
      </c>
      <c r="J234" s="34"/>
    </row>
    <row r="235" spans="1:10" ht="18" customHeight="1" x14ac:dyDescent="0.2">
      <c r="A235" s="112">
        <v>9.14</v>
      </c>
      <c r="B235" s="53" t="s">
        <v>419</v>
      </c>
      <c r="C235" s="97">
        <v>1</v>
      </c>
      <c r="D235" s="100" t="s">
        <v>156</v>
      </c>
      <c r="E235" s="58">
        <v>1732.12</v>
      </c>
      <c r="F235" s="34">
        <f>E235*C235</f>
        <v>1732.12</v>
      </c>
      <c r="G235" s="34">
        <v>618.37</v>
      </c>
      <c r="H235" s="34">
        <f>G235*C235</f>
        <v>618.37</v>
      </c>
      <c r="I235" s="34">
        <f>SUM(H235+F235)</f>
        <v>2350.4899999999998</v>
      </c>
      <c r="J235" s="30"/>
    </row>
    <row r="236" spans="1:10" ht="18" customHeight="1" x14ac:dyDescent="0.2">
      <c r="A236" s="112">
        <v>9.15</v>
      </c>
      <c r="B236" s="53" t="s">
        <v>420</v>
      </c>
      <c r="C236" s="97">
        <v>1</v>
      </c>
      <c r="D236" s="100" t="s">
        <v>156</v>
      </c>
      <c r="E236" s="58">
        <v>2944.6</v>
      </c>
      <c r="F236" s="34">
        <f>E236*C236</f>
        <v>2944.6</v>
      </c>
      <c r="G236" s="34">
        <v>1051.22</v>
      </c>
      <c r="H236" s="34">
        <f>G236*C236</f>
        <v>1051.22</v>
      </c>
      <c r="I236" s="34">
        <f>SUM(H236+F236)</f>
        <v>3995.8199999999997</v>
      </c>
      <c r="J236" s="53"/>
    </row>
    <row r="237" spans="1:10" ht="18" customHeight="1" x14ac:dyDescent="0.2">
      <c r="A237" s="112">
        <v>9.16</v>
      </c>
      <c r="B237" s="53" t="s">
        <v>163</v>
      </c>
      <c r="C237" s="97">
        <v>12</v>
      </c>
      <c r="D237" s="100" t="s">
        <v>156</v>
      </c>
      <c r="E237" s="58">
        <v>265</v>
      </c>
      <c r="F237" s="34">
        <f>E237*C237</f>
        <v>3180</v>
      </c>
      <c r="G237" s="34">
        <v>75</v>
      </c>
      <c r="H237" s="34">
        <f>G237*C237</f>
        <v>900</v>
      </c>
      <c r="I237" s="34">
        <f>SUM(H237+F237)</f>
        <v>4080</v>
      </c>
      <c r="J237" s="53"/>
    </row>
    <row r="238" spans="1:10" ht="18" customHeight="1" x14ac:dyDescent="0.2">
      <c r="A238" s="113"/>
      <c r="B238" s="114"/>
      <c r="C238" s="119"/>
      <c r="D238" s="116"/>
      <c r="E238" s="76"/>
      <c r="F238" s="77"/>
      <c r="G238" s="77"/>
      <c r="H238" s="77"/>
      <c r="I238" s="77"/>
      <c r="J238" s="114"/>
    </row>
    <row r="239" spans="1:10" ht="18" customHeight="1" x14ac:dyDescent="0.2">
      <c r="A239" s="113"/>
      <c r="B239" s="114"/>
      <c r="C239" s="119"/>
      <c r="D239" s="116"/>
      <c r="E239" s="76"/>
      <c r="F239" s="77"/>
      <c r="G239" s="77"/>
      <c r="H239" s="77"/>
      <c r="I239" s="77"/>
      <c r="J239" s="114"/>
    </row>
    <row r="240" spans="1:10" ht="18" customHeight="1" x14ac:dyDescent="0.2">
      <c r="A240" s="113"/>
      <c r="B240" s="114"/>
      <c r="C240" s="119"/>
      <c r="D240" s="116"/>
      <c r="E240" s="76"/>
      <c r="F240" s="77"/>
      <c r="G240" s="77"/>
      <c r="H240" s="77"/>
      <c r="I240" s="77"/>
      <c r="J240" s="114"/>
    </row>
    <row r="241" spans="1:10" ht="18" customHeight="1" x14ac:dyDescent="0.2">
      <c r="A241" s="113"/>
      <c r="B241" s="114"/>
      <c r="C241" s="119"/>
      <c r="D241" s="116"/>
      <c r="E241" s="76"/>
      <c r="F241" s="77"/>
      <c r="G241" s="77"/>
      <c r="H241" s="77"/>
      <c r="I241" s="77"/>
      <c r="J241" s="114"/>
    </row>
    <row r="242" spans="1:10" ht="18" customHeight="1" x14ac:dyDescent="0.2">
      <c r="A242" s="113"/>
      <c r="B242" s="114"/>
      <c r="C242" s="119"/>
      <c r="D242" s="116"/>
      <c r="E242" s="76"/>
      <c r="F242" s="77"/>
      <c r="G242" s="77"/>
      <c r="H242" s="77"/>
      <c r="I242" s="77"/>
      <c r="J242" s="114"/>
    </row>
    <row r="243" spans="1:10" ht="18" customHeight="1" x14ac:dyDescent="0.2">
      <c r="A243" s="113"/>
      <c r="B243" s="114"/>
      <c r="C243" s="119"/>
      <c r="D243" s="116"/>
      <c r="E243" s="76"/>
      <c r="F243" s="77"/>
      <c r="G243" s="77"/>
      <c r="H243" s="77"/>
      <c r="I243" s="77"/>
      <c r="J243" s="114"/>
    </row>
    <row r="244" spans="1:10" ht="18" customHeight="1" x14ac:dyDescent="0.2">
      <c r="A244" s="113"/>
      <c r="B244" s="114"/>
      <c r="C244" s="119"/>
      <c r="D244" s="116"/>
      <c r="E244" s="76"/>
      <c r="F244" s="77"/>
      <c r="G244" s="77"/>
      <c r="H244" s="77"/>
      <c r="I244" s="77"/>
      <c r="J244" s="114"/>
    </row>
    <row r="245" spans="1:10" ht="18" customHeight="1" x14ac:dyDescent="0.2">
      <c r="A245" s="113"/>
      <c r="B245" s="114"/>
      <c r="C245" s="119"/>
      <c r="D245" s="116"/>
      <c r="E245" s="76"/>
      <c r="F245" s="77"/>
      <c r="G245" s="77"/>
      <c r="H245" s="77"/>
      <c r="I245" s="77"/>
      <c r="J245" s="114"/>
    </row>
    <row r="246" spans="1:10" ht="18" customHeight="1" x14ac:dyDescent="0.2">
      <c r="A246" s="112">
        <v>9.17</v>
      </c>
      <c r="B246" s="53" t="s">
        <v>164</v>
      </c>
      <c r="C246" s="97">
        <v>10</v>
      </c>
      <c r="D246" s="100" t="s">
        <v>156</v>
      </c>
      <c r="E246" s="58">
        <v>129</v>
      </c>
      <c r="F246" s="34">
        <f>E246*C246</f>
        <v>1290</v>
      </c>
      <c r="G246" s="34">
        <v>25</v>
      </c>
      <c r="H246" s="34">
        <f>G246*C246</f>
        <v>250</v>
      </c>
      <c r="I246" s="34">
        <f>SUM(H246+F246)</f>
        <v>1540</v>
      </c>
      <c r="J246" s="53"/>
    </row>
    <row r="247" spans="1:10" ht="18" customHeight="1" x14ac:dyDescent="0.2">
      <c r="A247" s="44">
        <v>10</v>
      </c>
      <c r="B247" s="36" t="s">
        <v>37</v>
      </c>
      <c r="C247" s="222"/>
      <c r="D247" s="223"/>
      <c r="E247" s="223"/>
      <c r="F247" s="223"/>
      <c r="G247" s="223"/>
      <c r="H247" s="223"/>
      <c r="I247" s="223"/>
      <c r="J247" s="224"/>
    </row>
    <row r="248" spans="1:10" ht="18" customHeight="1" x14ac:dyDescent="0.2">
      <c r="A248" s="46">
        <v>10.1</v>
      </c>
      <c r="B248" s="30" t="s">
        <v>168</v>
      </c>
      <c r="C248" s="47"/>
      <c r="D248" s="71"/>
      <c r="E248" s="58"/>
      <c r="F248" s="47"/>
      <c r="G248" s="47"/>
      <c r="H248" s="47"/>
      <c r="I248" s="47"/>
      <c r="J248" s="47"/>
    </row>
    <row r="249" spans="1:10" ht="18" customHeight="1" x14ac:dyDescent="0.2">
      <c r="A249" s="46" t="s">
        <v>165</v>
      </c>
      <c r="B249" s="53" t="s">
        <v>294</v>
      </c>
      <c r="C249" s="97">
        <v>21.6</v>
      </c>
      <c r="D249" s="98" t="s">
        <v>343</v>
      </c>
      <c r="E249" s="58">
        <v>409.91</v>
      </c>
      <c r="F249" s="34">
        <f t="shared" ref="F249:F279" si="23">E249*C249</f>
        <v>8854.0560000000005</v>
      </c>
      <c r="G249" s="34">
        <v>183</v>
      </c>
      <c r="H249" s="34">
        <f t="shared" ref="H249:H279" si="24">G249*C249</f>
        <v>3952.8</v>
      </c>
      <c r="I249" s="34">
        <f t="shared" ref="I249:I271" si="25">SUM(H249+F249)</f>
        <v>12806.856</v>
      </c>
      <c r="J249" s="34"/>
    </row>
    <row r="250" spans="1:10" ht="18" customHeight="1" x14ac:dyDescent="0.2">
      <c r="A250" s="46" t="s">
        <v>166</v>
      </c>
      <c r="B250" s="53" t="s">
        <v>295</v>
      </c>
      <c r="C250" s="97">
        <v>108</v>
      </c>
      <c r="D250" s="98" t="s">
        <v>344</v>
      </c>
      <c r="E250" s="58">
        <v>204.96</v>
      </c>
      <c r="F250" s="34">
        <f t="shared" si="23"/>
        <v>22135.68</v>
      </c>
      <c r="G250" s="34">
        <v>183</v>
      </c>
      <c r="H250" s="34">
        <f t="shared" si="24"/>
        <v>19764</v>
      </c>
      <c r="I250" s="34">
        <f t="shared" si="25"/>
        <v>41899.68</v>
      </c>
      <c r="J250" s="34"/>
    </row>
    <row r="251" spans="1:10" ht="18" customHeight="1" x14ac:dyDescent="0.2">
      <c r="A251" s="46" t="s">
        <v>167</v>
      </c>
      <c r="B251" s="53" t="s">
        <v>296</v>
      </c>
      <c r="C251" s="97">
        <v>118.8</v>
      </c>
      <c r="D251" s="98" t="s">
        <v>344</v>
      </c>
      <c r="E251" s="58">
        <v>104</v>
      </c>
      <c r="F251" s="34">
        <f t="shared" si="23"/>
        <v>12355.199999999999</v>
      </c>
      <c r="G251" s="34">
        <v>40</v>
      </c>
      <c r="H251" s="34">
        <f t="shared" si="24"/>
        <v>4752</v>
      </c>
      <c r="I251" s="34">
        <f t="shared" si="25"/>
        <v>17107.199999999997</v>
      </c>
      <c r="J251" s="34"/>
    </row>
    <row r="252" spans="1:10" ht="18" customHeight="1" x14ac:dyDescent="0.2">
      <c r="A252" s="46" t="s">
        <v>175</v>
      </c>
      <c r="B252" s="53" t="s">
        <v>297</v>
      </c>
      <c r="C252" s="97">
        <v>29.88</v>
      </c>
      <c r="D252" s="98" t="s">
        <v>345</v>
      </c>
      <c r="E252" s="58">
        <v>71.92</v>
      </c>
      <c r="F252" s="34">
        <f t="shared" si="23"/>
        <v>2148.9695999999999</v>
      </c>
      <c r="G252" s="34">
        <v>55</v>
      </c>
      <c r="H252" s="34">
        <f t="shared" si="24"/>
        <v>1643.3999999999999</v>
      </c>
      <c r="I252" s="34">
        <f t="shared" si="25"/>
        <v>3792.3696</v>
      </c>
      <c r="J252" s="34"/>
    </row>
    <row r="253" spans="1:10" ht="18" customHeight="1" x14ac:dyDescent="0.2">
      <c r="A253" s="46" t="s">
        <v>176</v>
      </c>
      <c r="B253" s="53" t="s">
        <v>298</v>
      </c>
      <c r="C253" s="97">
        <v>26.3</v>
      </c>
      <c r="D253" s="98" t="s">
        <v>344</v>
      </c>
      <c r="E253" s="120">
        <v>884.47</v>
      </c>
      <c r="F253" s="34">
        <f t="shared" si="23"/>
        <v>23261.561000000002</v>
      </c>
      <c r="G253" s="34">
        <v>308.91000000000003</v>
      </c>
      <c r="H253" s="34">
        <f t="shared" si="24"/>
        <v>8124.3330000000005</v>
      </c>
      <c r="I253" s="34">
        <f t="shared" si="25"/>
        <v>31385.894</v>
      </c>
      <c r="J253" s="34"/>
    </row>
    <row r="254" spans="1:10" ht="18" customHeight="1" x14ac:dyDescent="0.2">
      <c r="A254" s="46" t="s">
        <v>177</v>
      </c>
      <c r="B254" s="53" t="s">
        <v>299</v>
      </c>
      <c r="C254" s="97">
        <v>16.8</v>
      </c>
      <c r="D254" s="98" t="s">
        <v>343</v>
      </c>
      <c r="E254" s="120">
        <v>409.91</v>
      </c>
      <c r="F254" s="34">
        <f t="shared" si="23"/>
        <v>6886.4880000000003</v>
      </c>
      <c r="G254" s="34">
        <v>183</v>
      </c>
      <c r="H254" s="34">
        <f t="shared" si="24"/>
        <v>3074.4</v>
      </c>
      <c r="I254" s="34">
        <f t="shared" si="25"/>
        <v>9960.8880000000008</v>
      </c>
      <c r="J254" s="34"/>
    </row>
    <row r="255" spans="1:10" ht="18" customHeight="1" x14ac:dyDescent="0.2">
      <c r="A255" s="46" t="s">
        <v>178</v>
      </c>
      <c r="B255" s="53" t="s">
        <v>300</v>
      </c>
      <c r="C255" s="111">
        <v>78</v>
      </c>
      <c r="D255" s="98" t="s">
        <v>344</v>
      </c>
      <c r="E255" s="120">
        <v>204.96</v>
      </c>
      <c r="F255" s="34">
        <f t="shared" si="23"/>
        <v>15986.880000000001</v>
      </c>
      <c r="G255" s="34">
        <v>183</v>
      </c>
      <c r="H255" s="34">
        <f t="shared" si="24"/>
        <v>14274</v>
      </c>
      <c r="I255" s="34">
        <f t="shared" si="25"/>
        <v>30260.880000000001</v>
      </c>
      <c r="J255" s="34"/>
    </row>
    <row r="256" spans="1:10" ht="18" customHeight="1" x14ac:dyDescent="0.2">
      <c r="A256" s="46" t="s">
        <v>179</v>
      </c>
      <c r="B256" s="53" t="s">
        <v>305</v>
      </c>
      <c r="C256" s="97">
        <v>85.8</v>
      </c>
      <c r="D256" s="98" t="s">
        <v>344</v>
      </c>
      <c r="E256" s="120">
        <v>104</v>
      </c>
      <c r="F256" s="34">
        <f t="shared" si="23"/>
        <v>8923.1999999999989</v>
      </c>
      <c r="G256" s="34">
        <v>40</v>
      </c>
      <c r="H256" s="34">
        <f t="shared" si="24"/>
        <v>3432</v>
      </c>
      <c r="I256" s="34">
        <f t="shared" si="25"/>
        <v>12355.199999999999</v>
      </c>
      <c r="J256" s="34"/>
    </row>
    <row r="257" spans="1:10" ht="18" customHeight="1" x14ac:dyDescent="0.2">
      <c r="A257" s="46" t="s">
        <v>180</v>
      </c>
      <c r="B257" s="53" t="s">
        <v>301</v>
      </c>
      <c r="C257" s="97">
        <v>29.88</v>
      </c>
      <c r="D257" s="98" t="s">
        <v>345</v>
      </c>
      <c r="E257" s="120">
        <v>71.92</v>
      </c>
      <c r="F257" s="34">
        <f t="shared" si="23"/>
        <v>2148.9695999999999</v>
      </c>
      <c r="G257" s="34">
        <v>55</v>
      </c>
      <c r="H257" s="34">
        <f t="shared" si="24"/>
        <v>1643.3999999999999</v>
      </c>
      <c r="I257" s="34">
        <f t="shared" si="25"/>
        <v>3792.3696</v>
      </c>
      <c r="J257" s="34"/>
    </row>
    <row r="258" spans="1:10" ht="18" customHeight="1" x14ac:dyDescent="0.2">
      <c r="A258" s="46" t="s">
        <v>181</v>
      </c>
      <c r="B258" s="53" t="s">
        <v>302</v>
      </c>
      <c r="C258" s="97">
        <v>25.9</v>
      </c>
      <c r="D258" s="98" t="s">
        <v>344</v>
      </c>
      <c r="E258" s="120">
        <v>884.47</v>
      </c>
      <c r="F258" s="34">
        <f t="shared" si="23"/>
        <v>22907.773000000001</v>
      </c>
      <c r="G258" s="34">
        <v>308.91000000000003</v>
      </c>
      <c r="H258" s="34">
        <f t="shared" si="24"/>
        <v>8000.7690000000002</v>
      </c>
      <c r="I258" s="34">
        <f t="shared" si="25"/>
        <v>30908.542000000001</v>
      </c>
      <c r="J258" s="34"/>
    </row>
    <row r="259" spans="1:10" ht="18" customHeight="1" x14ac:dyDescent="0.2">
      <c r="A259" s="46" t="s">
        <v>182</v>
      </c>
      <c r="B259" s="53" t="s">
        <v>303</v>
      </c>
      <c r="C259" s="97">
        <v>36.4</v>
      </c>
      <c r="D259" s="98" t="s">
        <v>344</v>
      </c>
      <c r="E259" s="120">
        <v>204.96</v>
      </c>
      <c r="F259" s="34">
        <f t="shared" si="23"/>
        <v>7460.5439999999999</v>
      </c>
      <c r="G259" s="34">
        <v>183</v>
      </c>
      <c r="H259" s="34">
        <f t="shared" si="24"/>
        <v>6661.2</v>
      </c>
      <c r="I259" s="34">
        <f t="shared" si="25"/>
        <v>14121.743999999999</v>
      </c>
      <c r="J259" s="34"/>
    </row>
    <row r="260" spans="1:10" ht="18" customHeight="1" x14ac:dyDescent="0.2">
      <c r="A260" s="46" t="s">
        <v>183</v>
      </c>
      <c r="B260" s="53" t="s">
        <v>304</v>
      </c>
      <c r="C260" s="97">
        <v>54.6</v>
      </c>
      <c r="D260" s="98" t="s">
        <v>344</v>
      </c>
      <c r="E260" s="120">
        <v>104</v>
      </c>
      <c r="F260" s="34">
        <f t="shared" si="23"/>
        <v>5678.4000000000005</v>
      </c>
      <c r="G260" s="34">
        <v>40</v>
      </c>
      <c r="H260" s="34">
        <f t="shared" si="24"/>
        <v>2184</v>
      </c>
      <c r="I260" s="34">
        <f t="shared" si="25"/>
        <v>7862.4000000000005</v>
      </c>
      <c r="J260" s="34"/>
    </row>
    <row r="261" spans="1:10" ht="18" customHeight="1" x14ac:dyDescent="0.2">
      <c r="A261" s="46">
        <v>10.199999999999999</v>
      </c>
      <c r="B261" s="53" t="s">
        <v>169</v>
      </c>
      <c r="C261" s="111">
        <v>1</v>
      </c>
      <c r="D261" s="100" t="s">
        <v>156</v>
      </c>
      <c r="E261" s="120">
        <v>1386.42</v>
      </c>
      <c r="F261" s="34">
        <f t="shared" si="23"/>
        <v>1386.42</v>
      </c>
      <c r="G261" s="34">
        <v>341.44</v>
      </c>
      <c r="H261" s="34">
        <f t="shared" si="24"/>
        <v>341.44</v>
      </c>
      <c r="I261" s="34">
        <f t="shared" si="25"/>
        <v>1727.8600000000001</v>
      </c>
      <c r="J261" s="34"/>
    </row>
    <row r="262" spans="1:10" ht="18" customHeight="1" x14ac:dyDescent="0.2">
      <c r="A262" s="79"/>
      <c r="B262" s="114"/>
      <c r="C262" s="115"/>
      <c r="D262" s="116"/>
      <c r="E262" s="77"/>
      <c r="F262" s="77"/>
      <c r="G262" s="77"/>
      <c r="H262" s="77"/>
      <c r="I262" s="77"/>
      <c r="J262" s="77"/>
    </row>
    <row r="263" spans="1:10" ht="18" customHeight="1" x14ac:dyDescent="0.2">
      <c r="A263" s="79"/>
      <c r="B263" s="114"/>
      <c r="C263" s="115"/>
      <c r="D263" s="116"/>
      <c r="E263" s="77"/>
      <c r="F263" s="77"/>
      <c r="G263" s="77"/>
      <c r="H263" s="77"/>
      <c r="I263" s="77"/>
      <c r="J263" s="77"/>
    </row>
    <row r="264" spans="1:10" ht="18" customHeight="1" x14ac:dyDescent="0.2">
      <c r="A264" s="79"/>
      <c r="B264" s="114"/>
      <c r="C264" s="115"/>
      <c r="D264" s="116"/>
      <c r="E264" s="77"/>
      <c r="F264" s="77"/>
      <c r="G264" s="77"/>
      <c r="H264" s="77"/>
      <c r="I264" s="77"/>
      <c r="J264" s="77"/>
    </row>
    <row r="265" spans="1:10" ht="18" customHeight="1" x14ac:dyDescent="0.2">
      <c r="A265" s="79"/>
      <c r="B265" s="114"/>
      <c r="C265" s="115"/>
      <c r="D265" s="116"/>
      <c r="E265" s="77"/>
      <c r="F265" s="77"/>
      <c r="G265" s="77"/>
      <c r="H265" s="77"/>
      <c r="I265" s="77"/>
      <c r="J265" s="77"/>
    </row>
    <row r="266" spans="1:10" ht="18" customHeight="1" x14ac:dyDescent="0.2">
      <c r="A266" s="79"/>
      <c r="B266" s="114"/>
      <c r="C266" s="115"/>
      <c r="D266" s="116"/>
      <c r="E266" s="77"/>
      <c r="F266" s="77"/>
      <c r="G266" s="77"/>
      <c r="H266" s="77"/>
      <c r="I266" s="77"/>
      <c r="J266" s="77"/>
    </row>
    <row r="267" spans="1:10" ht="18" customHeight="1" x14ac:dyDescent="0.2">
      <c r="A267" s="79"/>
      <c r="B267" s="114"/>
      <c r="C267" s="115"/>
      <c r="D267" s="116"/>
      <c r="E267" s="77"/>
      <c r="F267" s="77"/>
      <c r="G267" s="77"/>
      <c r="H267" s="77"/>
      <c r="I267" s="77"/>
      <c r="J267" s="77"/>
    </row>
    <row r="268" spans="1:10" ht="18" customHeight="1" x14ac:dyDescent="0.2">
      <c r="A268" s="79"/>
      <c r="B268" s="114"/>
      <c r="C268" s="115"/>
      <c r="D268" s="116"/>
      <c r="E268" s="77"/>
      <c r="F268" s="77"/>
      <c r="G268" s="77"/>
      <c r="H268" s="77"/>
      <c r="I268" s="77"/>
      <c r="J268" s="77"/>
    </row>
    <row r="269" spans="1:10" ht="18" customHeight="1" x14ac:dyDescent="0.2">
      <c r="A269" s="79"/>
      <c r="B269" s="114"/>
      <c r="C269" s="115"/>
      <c r="D269" s="116"/>
      <c r="E269" s="77"/>
      <c r="F269" s="77"/>
      <c r="G269" s="77"/>
      <c r="H269" s="77"/>
      <c r="I269" s="77"/>
      <c r="J269" s="77"/>
    </row>
    <row r="270" spans="1:10" ht="18" customHeight="1" x14ac:dyDescent="0.2">
      <c r="A270" s="46">
        <v>10.3</v>
      </c>
      <c r="B270" s="53" t="s">
        <v>170</v>
      </c>
      <c r="C270" s="111">
        <v>1</v>
      </c>
      <c r="D270" s="100" t="s">
        <v>156</v>
      </c>
      <c r="E270" s="120">
        <v>2560.98</v>
      </c>
      <c r="F270" s="34">
        <f t="shared" si="23"/>
        <v>2560.98</v>
      </c>
      <c r="G270" s="34">
        <v>630.70000000000005</v>
      </c>
      <c r="H270" s="34">
        <f t="shared" si="24"/>
        <v>630.70000000000005</v>
      </c>
      <c r="I270" s="34">
        <f t="shared" si="25"/>
        <v>3191.6800000000003</v>
      </c>
      <c r="J270" s="34"/>
    </row>
    <row r="271" spans="1:10" ht="18" customHeight="1" x14ac:dyDescent="0.2">
      <c r="A271" s="46">
        <v>10.4</v>
      </c>
      <c r="B271" s="53" t="s">
        <v>171</v>
      </c>
      <c r="C271" s="97">
        <v>15.6</v>
      </c>
      <c r="D271" s="98" t="s">
        <v>344</v>
      </c>
      <c r="E271" s="120">
        <v>591.78</v>
      </c>
      <c r="F271" s="34">
        <f t="shared" si="23"/>
        <v>9231.768</v>
      </c>
      <c r="G271" s="34">
        <v>170.44</v>
      </c>
      <c r="H271" s="34">
        <f t="shared" si="24"/>
        <v>2658.864</v>
      </c>
      <c r="I271" s="34">
        <f t="shared" si="25"/>
        <v>11890.632</v>
      </c>
      <c r="J271" s="34"/>
    </row>
    <row r="272" spans="1:10" ht="18" customHeight="1" x14ac:dyDescent="0.2">
      <c r="A272" s="46">
        <v>10.5</v>
      </c>
      <c r="B272" s="189" t="s">
        <v>306</v>
      </c>
      <c r="C272" s="190">
        <v>1</v>
      </c>
      <c r="D272" s="100" t="s">
        <v>84</v>
      </c>
      <c r="E272" s="34">
        <v>2000</v>
      </c>
      <c r="F272" s="34">
        <f t="shared" si="23"/>
        <v>2000</v>
      </c>
      <c r="G272" s="34">
        <v>450</v>
      </c>
      <c r="H272" s="34">
        <f t="shared" si="24"/>
        <v>450</v>
      </c>
      <c r="I272" s="34">
        <f t="shared" ref="I272:I279" si="26">SUM(H272+F272)</f>
        <v>2450</v>
      </c>
      <c r="J272" s="34"/>
    </row>
    <row r="273" spans="1:10" ht="18" customHeight="1" x14ac:dyDescent="0.2">
      <c r="A273" s="46">
        <v>10.6</v>
      </c>
      <c r="B273" s="189" t="s">
        <v>172</v>
      </c>
      <c r="C273" s="185">
        <v>372</v>
      </c>
      <c r="D273" s="183" t="s">
        <v>346</v>
      </c>
      <c r="E273" s="34">
        <v>748.49</v>
      </c>
      <c r="F273" s="34">
        <f t="shared" si="23"/>
        <v>278438.28000000003</v>
      </c>
      <c r="G273" s="34">
        <v>126.22</v>
      </c>
      <c r="H273" s="34">
        <f t="shared" si="24"/>
        <v>46953.84</v>
      </c>
      <c r="I273" s="34">
        <f t="shared" si="26"/>
        <v>325392.12</v>
      </c>
      <c r="J273" s="34"/>
    </row>
    <row r="274" spans="1:10" ht="18" customHeight="1" x14ac:dyDescent="0.2">
      <c r="A274" s="46"/>
      <c r="B274" s="189" t="s">
        <v>308</v>
      </c>
      <c r="C274" s="191"/>
      <c r="D274" s="192"/>
      <c r="E274" s="34"/>
      <c r="F274" s="34"/>
      <c r="G274" s="34"/>
      <c r="H274" s="34"/>
      <c r="I274" s="34"/>
      <c r="J274" s="34"/>
    </row>
    <row r="275" spans="1:10" ht="18" customHeight="1" x14ac:dyDescent="0.2">
      <c r="A275" s="46">
        <v>10.7</v>
      </c>
      <c r="B275" s="189" t="s">
        <v>173</v>
      </c>
      <c r="C275" s="185">
        <v>151.5</v>
      </c>
      <c r="D275" s="183" t="s">
        <v>346</v>
      </c>
      <c r="E275" s="34"/>
      <c r="F275" s="34"/>
      <c r="G275" s="34">
        <v>40</v>
      </c>
      <c r="H275" s="34">
        <f t="shared" si="24"/>
        <v>6060</v>
      </c>
      <c r="I275" s="34">
        <f t="shared" si="26"/>
        <v>6060</v>
      </c>
      <c r="J275" s="34"/>
    </row>
    <row r="276" spans="1:10" ht="18" customHeight="1" x14ac:dyDescent="0.2">
      <c r="A276" s="46" t="s">
        <v>184</v>
      </c>
      <c r="B276" s="178" t="s">
        <v>307</v>
      </c>
      <c r="C276" s="179">
        <v>15.15</v>
      </c>
      <c r="D276" s="184" t="s">
        <v>174</v>
      </c>
      <c r="E276" s="34">
        <v>2208.8000000000002</v>
      </c>
      <c r="F276" s="34">
        <f t="shared" si="23"/>
        <v>33463.320000000007</v>
      </c>
      <c r="G276" s="34">
        <v>306</v>
      </c>
      <c r="H276" s="34">
        <f t="shared" si="24"/>
        <v>4635.9000000000005</v>
      </c>
      <c r="I276" s="34">
        <f t="shared" si="26"/>
        <v>38099.220000000008</v>
      </c>
      <c r="J276" s="34"/>
    </row>
    <row r="277" spans="1:10" ht="18" customHeight="1" x14ac:dyDescent="0.2">
      <c r="A277" s="46" t="s">
        <v>189</v>
      </c>
      <c r="B277" s="53" t="s">
        <v>185</v>
      </c>
      <c r="C277" s="97">
        <v>728.01</v>
      </c>
      <c r="D277" s="98" t="s">
        <v>347</v>
      </c>
      <c r="E277" s="34">
        <v>17.43</v>
      </c>
      <c r="F277" s="34">
        <f t="shared" si="23"/>
        <v>12689.2143</v>
      </c>
      <c r="G277" s="34">
        <v>4.4000000000000004</v>
      </c>
      <c r="H277" s="34">
        <f t="shared" si="24"/>
        <v>3203.2440000000001</v>
      </c>
      <c r="I277" s="34">
        <f t="shared" si="26"/>
        <v>15892.4583</v>
      </c>
      <c r="J277" s="34"/>
    </row>
    <row r="278" spans="1:10" ht="18" customHeight="1" x14ac:dyDescent="0.2">
      <c r="A278" s="46" t="s">
        <v>190</v>
      </c>
      <c r="B278" s="53" t="s">
        <v>186</v>
      </c>
      <c r="C278" s="97">
        <v>9.4700000000000006</v>
      </c>
      <c r="D278" s="100" t="s">
        <v>187</v>
      </c>
      <c r="E278" s="34">
        <v>460</v>
      </c>
      <c r="F278" s="34">
        <f t="shared" si="23"/>
        <v>4356.2000000000007</v>
      </c>
      <c r="G278" s="34">
        <v>91</v>
      </c>
      <c r="H278" s="34">
        <f t="shared" si="24"/>
        <v>861.7700000000001</v>
      </c>
      <c r="I278" s="34">
        <f t="shared" si="26"/>
        <v>5217.9700000000012</v>
      </c>
      <c r="J278" s="34"/>
    </row>
    <row r="279" spans="1:10" ht="18" customHeight="1" x14ac:dyDescent="0.2">
      <c r="A279" s="46">
        <v>10.8</v>
      </c>
      <c r="B279" s="53" t="s">
        <v>188</v>
      </c>
      <c r="C279" s="97">
        <v>4</v>
      </c>
      <c r="D279" s="100" t="s">
        <v>84</v>
      </c>
      <c r="E279" s="34">
        <v>6048.73</v>
      </c>
      <c r="F279" s="34">
        <f t="shared" si="23"/>
        <v>24194.92</v>
      </c>
      <c r="G279" s="34">
        <v>1139.96</v>
      </c>
      <c r="H279" s="34">
        <f t="shared" si="24"/>
        <v>4559.84</v>
      </c>
      <c r="I279" s="34">
        <f t="shared" si="26"/>
        <v>28754.76</v>
      </c>
      <c r="J279" s="34"/>
    </row>
    <row r="280" spans="1:10" ht="18" customHeight="1" x14ac:dyDescent="0.3">
      <c r="A280" s="44">
        <v>11</v>
      </c>
      <c r="B280" s="36" t="s">
        <v>38</v>
      </c>
      <c r="C280" s="210"/>
      <c r="D280" s="211"/>
      <c r="E280" s="211"/>
      <c r="F280" s="211"/>
      <c r="G280" s="211"/>
      <c r="H280" s="211"/>
      <c r="I280" s="211"/>
      <c r="J280" s="212"/>
    </row>
    <row r="281" spans="1:10" ht="18" customHeight="1" x14ac:dyDescent="0.3">
      <c r="A281" s="16">
        <v>11.1</v>
      </c>
      <c r="B281" s="30" t="s">
        <v>191</v>
      </c>
      <c r="C281" s="9"/>
      <c r="D281" s="9"/>
      <c r="E281" s="21"/>
      <c r="F281" s="21"/>
      <c r="G281" s="21"/>
      <c r="H281" s="21"/>
      <c r="I281" s="21"/>
      <c r="J281" s="34"/>
    </row>
    <row r="282" spans="1:10" ht="18" customHeight="1" x14ac:dyDescent="0.3">
      <c r="A282" s="16"/>
      <c r="B282" s="96" t="s">
        <v>348</v>
      </c>
      <c r="C282" s="97">
        <v>16</v>
      </c>
      <c r="D282" s="98" t="s">
        <v>349</v>
      </c>
      <c r="E282" s="34">
        <v>291.33</v>
      </c>
      <c r="F282" s="34">
        <f t="shared" ref="F282:F294" si="27">E282*C282</f>
        <v>4661.28</v>
      </c>
      <c r="G282" s="34">
        <v>250</v>
      </c>
      <c r="H282" s="34">
        <f t="shared" ref="H282:H294" si="28">G282*C282</f>
        <v>4000</v>
      </c>
      <c r="I282" s="34">
        <f t="shared" ref="I282:I294" si="29">SUM(H282+F282)</f>
        <v>8661.2799999999988</v>
      </c>
      <c r="J282" s="34"/>
    </row>
    <row r="283" spans="1:10" ht="18" customHeight="1" x14ac:dyDescent="0.3">
      <c r="A283" s="16"/>
      <c r="B283" s="96" t="s">
        <v>350</v>
      </c>
      <c r="C283" s="97">
        <v>25</v>
      </c>
      <c r="D283" s="98" t="s">
        <v>344</v>
      </c>
      <c r="E283" s="34">
        <v>137.6</v>
      </c>
      <c r="F283" s="34">
        <f t="shared" si="27"/>
        <v>3440</v>
      </c>
      <c r="G283" s="34">
        <v>120</v>
      </c>
      <c r="H283" s="34">
        <f t="shared" si="28"/>
        <v>3000</v>
      </c>
      <c r="I283" s="34">
        <f t="shared" si="29"/>
        <v>6440</v>
      </c>
      <c r="J283" s="34"/>
    </row>
    <row r="284" spans="1:10" ht="18" customHeight="1" x14ac:dyDescent="0.3">
      <c r="A284" s="16"/>
      <c r="B284" s="96" t="s">
        <v>351</v>
      </c>
      <c r="C284" s="97">
        <v>12</v>
      </c>
      <c r="D284" s="98" t="s">
        <v>345</v>
      </c>
      <c r="E284" s="34">
        <v>38.700000000000003</v>
      </c>
      <c r="F284" s="122">
        <f t="shared" si="27"/>
        <v>464.40000000000003</v>
      </c>
      <c r="G284" s="34">
        <v>40</v>
      </c>
      <c r="H284" s="34">
        <f t="shared" si="28"/>
        <v>480</v>
      </c>
      <c r="I284" s="34">
        <f t="shared" si="29"/>
        <v>944.40000000000009</v>
      </c>
      <c r="J284" s="34"/>
    </row>
    <row r="285" spans="1:10" ht="18" customHeight="1" x14ac:dyDescent="0.3">
      <c r="A285" s="16"/>
      <c r="B285" s="96" t="s">
        <v>352</v>
      </c>
      <c r="C285" s="97">
        <v>1</v>
      </c>
      <c r="D285" s="98" t="s">
        <v>353</v>
      </c>
      <c r="E285" s="34">
        <v>4282.82</v>
      </c>
      <c r="F285" s="34">
        <f t="shared" si="27"/>
        <v>4282.82</v>
      </c>
      <c r="G285" s="34">
        <v>1284.8399999999999</v>
      </c>
      <c r="H285" s="34">
        <f t="shared" si="28"/>
        <v>1284.8399999999999</v>
      </c>
      <c r="I285" s="34">
        <f t="shared" si="29"/>
        <v>5567.66</v>
      </c>
      <c r="J285" s="34"/>
    </row>
    <row r="286" spans="1:10" ht="18" customHeight="1" x14ac:dyDescent="0.3">
      <c r="A286" s="26"/>
      <c r="B286" s="123"/>
      <c r="C286" s="119"/>
      <c r="D286" s="121"/>
      <c r="E286" s="77"/>
      <c r="F286" s="77"/>
      <c r="G286" s="77"/>
      <c r="H286" s="77"/>
      <c r="I286" s="77"/>
      <c r="J286" s="77"/>
    </row>
    <row r="287" spans="1:10" ht="18" customHeight="1" x14ac:dyDescent="0.3">
      <c r="A287" s="26"/>
      <c r="B287" s="123"/>
      <c r="C287" s="119"/>
      <c r="D287" s="121"/>
      <c r="E287" s="77"/>
      <c r="F287" s="77"/>
      <c r="G287" s="77"/>
      <c r="H287" s="77"/>
      <c r="I287" s="77"/>
      <c r="J287" s="77"/>
    </row>
    <row r="288" spans="1:10" ht="18" customHeight="1" x14ac:dyDescent="0.3">
      <c r="A288" s="26"/>
      <c r="B288" s="123"/>
      <c r="C288" s="119"/>
      <c r="D288" s="121"/>
      <c r="E288" s="77"/>
      <c r="F288" s="77"/>
      <c r="G288" s="77"/>
      <c r="H288" s="77"/>
      <c r="I288" s="77"/>
      <c r="J288" s="77"/>
    </row>
    <row r="289" spans="1:10" ht="18" customHeight="1" x14ac:dyDescent="0.3">
      <c r="A289" s="26"/>
      <c r="B289" s="123"/>
      <c r="C289" s="119"/>
      <c r="D289" s="121"/>
      <c r="E289" s="77"/>
      <c r="F289" s="77"/>
      <c r="G289" s="77"/>
      <c r="H289" s="77"/>
      <c r="I289" s="77"/>
      <c r="J289" s="77"/>
    </row>
    <row r="290" spans="1:10" ht="18" customHeight="1" x14ac:dyDescent="0.3">
      <c r="A290" s="26"/>
      <c r="B290" s="123"/>
      <c r="C290" s="119"/>
      <c r="D290" s="121"/>
      <c r="E290" s="77"/>
      <c r="F290" s="77"/>
      <c r="G290" s="77"/>
      <c r="H290" s="77"/>
      <c r="I290" s="77"/>
      <c r="J290" s="77"/>
    </row>
    <row r="291" spans="1:10" ht="18" customHeight="1" x14ac:dyDescent="0.3">
      <c r="A291" s="26"/>
      <c r="B291" s="123"/>
      <c r="C291" s="119"/>
      <c r="D291" s="121"/>
      <c r="E291" s="77"/>
      <c r="F291" s="77"/>
      <c r="G291" s="77"/>
      <c r="H291" s="77"/>
      <c r="I291" s="77"/>
      <c r="J291" s="77"/>
    </row>
    <row r="292" spans="1:10" ht="18" customHeight="1" x14ac:dyDescent="0.3">
      <c r="A292" s="26"/>
      <c r="B292" s="123"/>
      <c r="C292" s="119"/>
      <c r="D292" s="121"/>
      <c r="E292" s="77"/>
      <c r="F292" s="77"/>
      <c r="G292" s="77"/>
      <c r="H292" s="77"/>
      <c r="I292" s="77"/>
      <c r="J292" s="77"/>
    </row>
    <row r="293" spans="1:10" ht="18" customHeight="1" x14ac:dyDescent="0.3">
      <c r="A293" s="26"/>
      <c r="B293" s="123"/>
      <c r="C293" s="119"/>
      <c r="D293" s="121"/>
      <c r="E293" s="77"/>
      <c r="F293" s="77"/>
      <c r="G293" s="77"/>
      <c r="H293" s="77"/>
      <c r="I293" s="77"/>
      <c r="J293" s="77"/>
    </row>
    <row r="294" spans="1:10" ht="18" customHeight="1" x14ac:dyDescent="0.3">
      <c r="A294" s="16"/>
      <c r="B294" s="53" t="s">
        <v>86</v>
      </c>
      <c r="C294" s="97">
        <v>1</v>
      </c>
      <c r="D294" s="98" t="s">
        <v>353</v>
      </c>
      <c r="E294" s="34">
        <v>2569.6799999999998</v>
      </c>
      <c r="F294" s="34">
        <f t="shared" si="27"/>
        <v>2569.6799999999998</v>
      </c>
      <c r="G294" s="34">
        <v>770.9</v>
      </c>
      <c r="H294" s="34">
        <f t="shared" si="28"/>
        <v>770.9</v>
      </c>
      <c r="I294" s="34">
        <f t="shared" si="29"/>
        <v>3340.58</v>
      </c>
      <c r="J294" s="34"/>
    </row>
    <row r="295" spans="1:10" ht="18" customHeight="1" x14ac:dyDescent="0.2">
      <c r="A295" s="59">
        <v>11.2</v>
      </c>
      <c r="B295" s="60" t="s">
        <v>192</v>
      </c>
      <c r="C295" s="97"/>
      <c r="D295" s="98"/>
      <c r="E295" s="34"/>
      <c r="F295" s="34"/>
      <c r="G295" s="34"/>
      <c r="H295" s="34"/>
      <c r="I295" s="34"/>
      <c r="J295" s="34"/>
    </row>
    <row r="296" spans="1:10" ht="18" customHeight="1" x14ac:dyDescent="0.3">
      <c r="A296" s="16"/>
      <c r="B296" s="96" t="s">
        <v>354</v>
      </c>
      <c r="C296" s="97">
        <v>14</v>
      </c>
      <c r="D296" s="98" t="s">
        <v>345</v>
      </c>
      <c r="E296" s="34">
        <v>84.93</v>
      </c>
      <c r="F296" s="34">
        <f t="shared" ref="F296:F299" si="30">E296*C296</f>
        <v>1189.02</v>
      </c>
      <c r="G296" s="34">
        <v>75</v>
      </c>
      <c r="H296" s="34">
        <f t="shared" ref="H296:H299" si="31">G296*C296</f>
        <v>1050</v>
      </c>
      <c r="I296" s="34">
        <f t="shared" ref="I296:I299" si="32">SUM(H296+F296)</f>
        <v>2239.02</v>
      </c>
      <c r="J296" s="34"/>
    </row>
    <row r="297" spans="1:10" ht="18" customHeight="1" x14ac:dyDescent="0.3">
      <c r="A297" s="16"/>
      <c r="B297" s="96" t="s">
        <v>351</v>
      </c>
      <c r="C297" s="97">
        <v>49</v>
      </c>
      <c r="D297" s="98" t="s">
        <v>345</v>
      </c>
      <c r="E297" s="34">
        <v>38.700000000000003</v>
      </c>
      <c r="F297" s="34">
        <f t="shared" si="30"/>
        <v>1896.3000000000002</v>
      </c>
      <c r="G297" s="34">
        <v>40</v>
      </c>
      <c r="H297" s="34">
        <f t="shared" si="31"/>
        <v>1960</v>
      </c>
      <c r="I297" s="34">
        <f t="shared" si="32"/>
        <v>3856.3</v>
      </c>
      <c r="J297" s="34"/>
    </row>
    <row r="298" spans="1:10" ht="18" customHeight="1" x14ac:dyDescent="0.3">
      <c r="A298" s="16"/>
      <c r="B298" s="96" t="s">
        <v>352</v>
      </c>
      <c r="C298" s="97">
        <v>1</v>
      </c>
      <c r="D298" s="98" t="s">
        <v>355</v>
      </c>
      <c r="E298" s="34">
        <v>1542.63</v>
      </c>
      <c r="F298" s="34">
        <f t="shared" si="30"/>
        <v>1542.63</v>
      </c>
      <c r="G298" s="34">
        <v>462.79</v>
      </c>
      <c r="H298" s="34">
        <f t="shared" si="31"/>
        <v>462.79</v>
      </c>
      <c r="I298" s="34">
        <f t="shared" si="32"/>
        <v>2005.42</v>
      </c>
      <c r="J298" s="34"/>
    </row>
    <row r="299" spans="1:10" ht="18" customHeight="1" x14ac:dyDescent="0.3">
      <c r="A299" s="16"/>
      <c r="B299" s="53" t="s">
        <v>86</v>
      </c>
      <c r="C299" s="97">
        <v>1</v>
      </c>
      <c r="D299" s="98" t="s">
        <v>356</v>
      </c>
      <c r="E299" s="34">
        <v>925.58</v>
      </c>
      <c r="F299" s="34">
        <f t="shared" si="30"/>
        <v>925.58</v>
      </c>
      <c r="G299" s="34">
        <v>277.67</v>
      </c>
      <c r="H299" s="34">
        <f t="shared" si="31"/>
        <v>277.67</v>
      </c>
      <c r="I299" s="34">
        <f t="shared" si="32"/>
        <v>1203.25</v>
      </c>
      <c r="J299" s="34"/>
    </row>
    <row r="300" spans="1:10" ht="18" customHeight="1" x14ac:dyDescent="0.3">
      <c r="A300" s="61">
        <v>11.3</v>
      </c>
      <c r="B300" s="62" t="s">
        <v>309</v>
      </c>
      <c r="C300" s="124"/>
      <c r="D300" s="124"/>
      <c r="E300" s="24"/>
      <c r="F300" s="24"/>
      <c r="G300" s="24"/>
      <c r="H300" s="24"/>
      <c r="I300" s="40"/>
      <c r="J300" s="34"/>
    </row>
    <row r="301" spans="1:10" ht="18" customHeight="1" x14ac:dyDescent="0.3">
      <c r="A301" s="16"/>
      <c r="B301" s="96" t="s">
        <v>351</v>
      </c>
      <c r="C301" s="111">
        <v>13</v>
      </c>
      <c r="D301" s="98" t="s">
        <v>345</v>
      </c>
      <c r="E301" s="34">
        <v>55.9</v>
      </c>
      <c r="F301" s="34">
        <f t="shared" ref="F301:F304" si="33">E301*C301</f>
        <v>726.69999999999993</v>
      </c>
      <c r="G301" s="34">
        <v>40</v>
      </c>
      <c r="H301" s="34">
        <f t="shared" ref="H301:H304" si="34">G301*C301</f>
        <v>520</v>
      </c>
      <c r="I301" s="34">
        <f t="shared" ref="I301:I304" si="35">SUM(H301+F301)</f>
        <v>1246.6999999999998</v>
      </c>
      <c r="J301" s="34"/>
    </row>
    <row r="302" spans="1:10" ht="18" customHeight="1" x14ac:dyDescent="0.3">
      <c r="A302" s="16"/>
      <c r="B302" s="96" t="s">
        <v>357</v>
      </c>
      <c r="C302" s="111">
        <v>14</v>
      </c>
      <c r="D302" s="98" t="s">
        <v>345</v>
      </c>
      <c r="E302" s="34">
        <v>21.72</v>
      </c>
      <c r="F302" s="34">
        <f t="shared" si="33"/>
        <v>304.08</v>
      </c>
      <c r="G302" s="34">
        <v>30</v>
      </c>
      <c r="H302" s="34">
        <f t="shared" si="34"/>
        <v>420</v>
      </c>
      <c r="I302" s="34">
        <f t="shared" si="35"/>
        <v>724.07999999999993</v>
      </c>
      <c r="J302" s="34"/>
    </row>
    <row r="303" spans="1:10" ht="18" customHeight="1" x14ac:dyDescent="0.3">
      <c r="A303" s="16"/>
      <c r="B303" s="53" t="s">
        <v>310</v>
      </c>
      <c r="C303" s="111">
        <v>1</v>
      </c>
      <c r="D303" s="98" t="s">
        <v>356</v>
      </c>
      <c r="E303" s="34">
        <v>515.36</v>
      </c>
      <c r="F303" s="34">
        <f t="shared" si="33"/>
        <v>515.36</v>
      </c>
      <c r="G303" s="34">
        <v>154.61000000000001</v>
      </c>
      <c r="H303" s="34">
        <f t="shared" si="34"/>
        <v>154.61000000000001</v>
      </c>
      <c r="I303" s="34">
        <f t="shared" si="35"/>
        <v>669.97</v>
      </c>
      <c r="J303" s="34"/>
    </row>
    <row r="304" spans="1:10" ht="18" customHeight="1" x14ac:dyDescent="0.3">
      <c r="A304" s="16"/>
      <c r="B304" s="53" t="s">
        <v>86</v>
      </c>
      <c r="C304" s="111">
        <v>1</v>
      </c>
      <c r="D304" s="98" t="s">
        <v>356</v>
      </c>
      <c r="E304" s="34">
        <v>309.20999999999998</v>
      </c>
      <c r="F304" s="34">
        <f t="shared" si="33"/>
        <v>309.20999999999998</v>
      </c>
      <c r="G304" s="34">
        <v>92.76</v>
      </c>
      <c r="H304" s="34">
        <f t="shared" si="34"/>
        <v>92.76</v>
      </c>
      <c r="I304" s="34">
        <f t="shared" si="35"/>
        <v>401.96999999999997</v>
      </c>
      <c r="J304" s="34"/>
    </row>
    <row r="305" spans="1:10" ht="18" customHeight="1" x14ac:dyDescent="0.3">
      <c r="A305" s="61">
        <v>11.4</v>
      </c>
      <c r="B305" s="60" t="s">
        <v>193</v>
      </c>
      <c r="C305" s="46"/>
      <c r="D305" s="46"/>
      <c r="E305" s="24"/>
      <c r="F305" s="24"/>
      <c r="G305" s="24"/>
      <c r="H305" s="24"/>
      <c r="I305" s="40"/>
      <c r="J305" s="34"/>
    </row>
    <row r="306" spans="1:10" ht="18" customHeight="1" x14ac:dyDescent="0.3">
      <c r="A306" s="16"/>
      <c r="B306" s="96" t="s">
        <v>351</v>
      </c>
      <c r="C306" s="111">
        <v>24</v>
      </c>
      <c r="D306" s="98" t="s">
        <v>345</v>
      </c>
      <c r="E306" s="34">
        <v>55.9</v>
      </c>
      <c r="F306" s="34">
        <f>E306*C306</f>
        <v>1341.6</v>
      </c>
      <c r="G306" s="34">
        <v>40</v>
      </c>
      <c r="H306" s="34">
        <f>G306*C306</f>
        <v>960</v>
      </c>
      <c r="I306" s="34">
        <f>SUM(H306+F306)</f>
        <v>2301.6</v>
      </c>
      <c r="J306" s="34"/>
    </row>
    <row r="307" spans="1:10" ht="18" customHeight="1" x14ac:dyDescent="0.3">
      <c r="A307" s="18"/>
      <c r="B307" s="96" t="s">
        <v>357</v>
      </c>
      <c r="C307" s="111">
        <v>18</v>
      </c>
      <c r="D307" s="98" t="s">
        <v>345</v>
      </c>
      <c r="E307" s="34">
        <v>21.72</v>
      </c>
      <c r="F307" s="34">
        <f>E307*C307</f>
        <v>390.96</v>
      </c>
      <c r="G307" s="34">
        <v>30</v>
      </c>
      <c r="H307" s="34">
        <f>G307*C307</f>
        <v>540</v>
      </c>
      <c r="I307" s="34">
        <f>SUM(H307+F307)</f>
        <v>930.96</v>
      </c>
      <c r="J307" s="34"/>
    </row>
    <row r="308" spans="1:10" ht="18" customHeight="1" x14ac:dyDescent="0.3">
      <c r="A308" s="18"/>
      <c r="B308" s="96" t="s">
        <v>358</v>
      </c>
      <c r="C308" s="111">
        <v>66</v>
      </c>
      <c r="D308" s="98" t="s">
        <v>345</v>
      </c>
      <c r="E308" s="34">
        <v>11.4</v>
      </c>
      <c r="F308" s="34">
        <f>E308*C308</f>
        <v>752.4</v>
      </c>
      <c r="G308" s="34">
        <v>30</v>
      </c>
      <c r="H308" s="34">
        <f>G308*C308</f>
        <v>1980</v>
      </c>
      <c r="I308" s="34">
        <f>SUM(H308+F308)</f>
        <v>2732.4</v>
      </c>
      <c r="J308" s="34"/>
    </row>
    <row r="309" spans="1:10" ht="18" customHeight="1" x14ac:dyDescent="0.3">
      <c r="A309" s="18"/>
      <c r="B309" s="96" t="s">
        <v>352</v>
      </c>
      <c r="C309" s="111">
        <v>1</v>
      </c>
      <c r="D309" s="98" t="s">
        <v>355</v>
      </c>
      <c r="E309" s="34">
        <v>1242.27</v>
      </c>
      <c r="F309" s="34">
        <f>E309*C309</f>
        <v>1242.27</v>
      </c>
      <c r="G309" s="34">
        <v>372.68</v>
      </c>
      <c r="H309" s="34">
        <f>G309*C309</f>
        <v>372.68</v>
      </c>
      <c r="I309" s="34">
        <f>SUM(H309+F309)</f>
        <v>1614.95</v>
      </c>
      <c r="J309" s="34"/>
    </row>
    <row r="310" spans="1:10" ht="18" customHeight="1" x14ac:dyDescent="0.3">
      <c r="A310" s="80"/>
      <c r="B310" s="123"/>
      <c r="C310" s="115"/>
      <c r="D310" s="121"/>
      <c r="E310" s="77"/>
      <c r="F310" s="77"/>
      <c r="G310" s="77"/>
      <c r="H310" s="77"/>
      <c r="I310" s="77"/>
      <c r="J310" s="77"/>
    </row>
    <row r="311" spans="1:10" ht="18" customHeight="1" x14ac:dyDescent="0.3">
      <c r="A311" s="80"/>
      <c r="B311" s="123"/>
      <c r="C311" s="115"/>
      <c r="D311" s="121"/>
      <c r="E311" s="77"/>
      <c r="F311" s="77"/>
      <c r="G311" s="77"/>
      <c r="H311" s="77"/>
      <c r="I311" s="77"/>
      <c r="J311" s="77"/>
    </row>
    <row r="312" spans="1:10" ht="18" customHeight="1" x14ac:dyDescent="0.3">
      <c r="A312" s="80"/>
      <c r="B312" s="123"/>
      <c r="C312" s="115"/>
      <c r="D312" s="121"/>
      <c r="E312" s="77"/>
      <c r="F312" s="77"/>
      <c r="G312" s="77"/>
      <c r="H312" s="77"/>
      <c r="I312" s="77"/>
      <c r="J312" s="77"/>
    </row>
    <row r="313" spans="1:10" ht="18" customHeight="1" x14ac:dyDescent="0.3">
      <c r="A313" s="80"/>
      <c r="B313" s="123"/>
      <c r="C313" s="115"/>
      <c r="D313" s="121"/>
      <c r="E313" s="77"/>
      <c r="F313" s="77"/>
      <c r="G313" s="77"/>
      <c r="H313" s="77"/>
      <c r="I313" s="77"/>
      <c r="J313" s="77"/>
    </row>
    <row r="314" spans="1:10" ht="18" customHeight="1" x14ac:dyDescent="0.3">
      <c r="A314" s="80"/>
      <c r="B314" s="123"/>
      <c r="C314" s="115"/>
      <c r="D314" s="121"/>
      <c r="E314" s="77"/>
      <c r="F314" s="77"/>
      <c r="G314" s="77"/>
      <c r="H314" s="77"/>
      <c r="I314" s="77"/>
      <c r="J314" s="77"/>
    </row>
    <row r="315" spans="1:10" ht="18" customHeight="1" x14ac:dyDescent="0.3">
      <c r="A315" s="80"/>
      <c r="B315" s="123"/>
      <c r="C315" s="115"/>
      <c r="D315" s="121"/>
      <c r="E315" s="77"/>
      <c r="F315" s="77"/>
      <c r="G315" s="77"/>
      <c r="H315" s="77"/>
      <c r="I315" s="77"/>
      <c r="J315" s="77"/>
    </row>
    <row r="316" spans="1:10" ht="18" customHeight="1" x14ac:dyDescent="0.3">
      <c r="A316" s="80"/>
      <c r="B316" s="123"/>
      <c r="C316" s="115"/>
      <c r="D316" s="121"/>
      <c r="E316" s="77"/>
      <c r="F316" s="77"/>
      <c r="G316" s="77"/>
      <c r="H316" s="77"/>
      <c r="I316" s="77"/>
      <c r="J316" s="77"/>
    </row>
    <row r="317" spans="1:10" ht="18" customHeight="1" x14ac:dyDescent="0.3">
      <c r="A317" s="80"/>
      <c r="B317" s="123"/>
      <c r="C317" s="115"/>
      <c r="D317" s="121"/>
      <c r="E317" s="77"/>
      <c r="F317" s="77"/>
      <c r="G317" s="77"/>
      <c r="H317" s="77"/>
      <c r="I317" s="77"/>
      <c r="J317" s="77"/>
    </row>
    <row r="318" spans="1:10" ht="18" customHeight="1" x14ac:dyDescent="0.3">
      <c r="A318" s="18"/>
      <c r="B318" s="53" t="s">
        <v>86</v>
      </c>
      <c r="C318" s="111">
        <v>1</v>
      </c>
      <c r="D318" s="98" t="s">
        <v>355</v>
      </c>
      <c r="E318" s="34">
        <v>745.36</v>
      </c>
      <c r="F318" s="34">
        <f>E318*C318</f>
        <v>745.36</v>
      </c>
      <c r="G318" s="34">
        <v>223.61</v>
      </c>
      <c r="H318" s="34">
        <f>G318*C318</f>
        <v>223.61</v>
      </c>
      <c r="I318" s="34">
        <f>SUM(H318+F318)</f>
        <v>968.97</v>
      </c>
      <c r="J318" s="34"/>
    </row>
    <row r="319" spans="1:10" ht="18" customHeight="1" x14ac:dyDescent="0.3">
      <c r="A319" s="18"/>
      <c r="B319" s="125" t="s">
        <v>359</v>
      </c>
      <c r="C319" s="126">
        <v>3</v>
      </c>
      <c r="D319" s="100" t="s">
        <v>194</v>
      </c>
      <c r="E319" s="34">
        <v>255</v>
      </c>
      <c r="F319" s="34">
        <f t="shared" ref="F319:F322" si="36">E319*C319</f>
        <v>765</v>
      </c>
      <c r="G319" s="34">
        <v>200</v>
      </c>
      <c r="H319" s="34">
        <f t="shared" ref="H319:H322" si="37">G319*C319</f>
        <v>600</v>
      </c>
      <c r="I319" s="34">
        <f t="shared" ref="I319:I322" si="38">SUM(H319+F319)</f>
        <v>1365</v>
      </c>
      <c r="J319" s="50"/>
    </row>
    <row r="320" spans="1:10" ht="18" customHeight="1" x14ac:dyDescent="0.2">
      <c r="A320" s="30"/>
      <c r="B320" s="96" t="s">
        <v>360</v>
      </c>
      <c r="C320" s="127">
        <v>1</v>
      </c>
      <c r="D320" s="100" t="s">
        <v>194</v>
      </c>
      <c r="E320" s="34">
        <v>1800</v>
      </c>
      <c r="F320" s="34">
        <f t="shared" si="36"/>
        <v>1800</v>
      </c>
      <c r="G320" s="34">
        <v>400</v>
      </c>
      <c r="H320" s="34">
        <f t="shared" si="37"/>
        <v>400</v>
      </c>
      <c r="I320" s="34">
        <f t="shared" si="38"/>
        <v>2200</v>
      </c>
      <c r="J320" s="50"/>
    </row>
    <row r="321" spans="1:10" ht="18" customHeight="1" x14ac:dyDescent="0.2">
      <c r="A321" s="30"/>
      <c r="B321" s="96" t="s">
        <v>361</v>
      </c>
      <c r="C321" s="127">
        <v>1</v>
      </c>
      <c r="D321" s="100" t="s">
        <v>194</v>
      </c>
      <c r="E321" s="34">
        <v>3300</v>
      </c>
      <c r="F321" s="34">
        <f t="shared" si="36"/>
        <v>3300</v>
      </c>
      <c r="G321" s="34">
        <v>250</v>
      </c>
      <c r="H321" s="34">
        <f t="shared" si="37"/>
        <v>250</v>
      </c>
      <c r="I321" s="34">
        <f t="shared" si="38"/>
        <v>3550</v>
      </c>
      <c r="J321" s="50"/>
    </row>
    <row r="322" spans="1:10" ht="18" customHeight="1" x14ac:dyDescent="0.2">
      <c r="A322" s="30"/>
      <c r="B322" s="96" t="s">
        <v>362</v>
      </c>
      <c r="C322" s="127">
        <v>1</v>
      </c>
      <c r="D322" s="100" t="s">
        <v>194</v>
      </c>
      <c r="E322" s="34">
        <v>660</v>
      </c>
      <c r="F322" s="34">
        <f t="shared" si="36"/>
        <v>660</v>
      </c>
      <c r="G322" s="34">
        <v>400</v>
      </c>
      <c r="H322" s="34">
        <f t="shared" si="37"/>
        <v>400</v>
      </c>
      <c r="I322" s="34">
        <f t="shared" si="38"/>
        <v>1060</v>
      </c>
      <c r="J322" s="50"/>
    </row>
    <row r="323" spans="1:10" ht="18" customHeight="1" x14ac:dyDescent="0.2">
      <c r="A323" s="55">
        <v>11.5</v>
      </c>
      <c r="B323" s="60" t="s">
        <v>195</v>
      </c>
      <c r="C323" s="128"/>
      <c r="D323" s="46"/>
      <c r="E323" s="34"/>
      <c r="F323" s="34"/>
      <c r="G323" s="34"/>
      <c r="H323" s="34"/>
      <c r="I323" s="34"/>
      <c r="J323" s="50"/>
    </row>
    <row r="324" spans="1:10" ht="18" customHeight="1" x14ac:dyDescent="0.2">
      <c r="A324" s="55"/>
      <c r="B324" s="53" t="s">
        <v>196</v>
      </c>
      <c r="C324" s="127">
        <v>11</v>
      </c>
      <c r="D324" s="98" t="s">
        <v>363</v>
      </c>
      <c r="E324" s="34"/>
      <c r="F324" s="34"/>
      <c r="G324" s="34">
        <v>99</v>
      </c>
      <c r="H324" s="34">
        <f t="shared" ref="H324:H328" si="39">G324*C324</f>
        <v>1089</v>
      </c>
      <c r="I324" s="34">
        <f t="shared" ref="I324:I328" si="40">SUM(H324+F324)</f>
        <v>1089</v>
      </c>
      <c r="J324" s="50"/>
    </row>
    <row r="325" spans="1:10" ht="18" customHeight="1" x14ac:dyDescent="0.2">
      <c r="A325" s="55"/>
      <c r="B325" s="53" t="s">
        <v>197</v>
      </c>
      <c r="C325" s="127">
        <v>9</v>
      </c>
      <c r="D325" s="98" t="s">
        <v>364</v>
      </c>
      <c r="E325" s="34">
        <v>300</v>
      </c>
      <c r="F325" s="34">
        <f t="shared" ref="F325:F328" si="41">E325*C325</f>
        <v>2700</v>
      </c>
      <c r="G325" s="34">
        <v>128</v>
      </c>
      <c r="H325" s="34">
        <f t="shared" si="39"/>
        <v>1152</v>
      </c>
      <c r="I325" s="34">
        <f t="shared" si="40"/>
        <v>3852</v>
      </c>
      <c r="J325" s="50"/>
    </row>
    <row r="326" spans="1:10" ht="18" customHeight="1" x14ac:dyDescent="0.2">
      <c r="A326" s="55"/>
      <c r="B326" s="53" t="s">
        <v>198</v>
      </c>
      <c r="C326" s="129">
        <v>1.68</v>
      </c>
      <c r="D326" s="98" t="s">
        <v>365</v>
      </c>
      <c r="E326" s="34">
        <v>2208.8000000000002</v>
      </c>
      <c r="F326" s="34">
        <f t="shared" si="41"/>
        <v>3710.7840000000001</v>
      </c>
      <c r="G326" s="34">
        <v>398</v>
      </c>
      <c r="H326" s="34">
        <f t="shared" si="39"/>
        <v>668.64</v>
      </c>
      <c r="I326" s="34">
        <f t="shared" si="40"/>
        <v>4379.424</v>
      </c>
      <c r="J326" s="50"/>
    </row>
    <row r="327" spans="1:10" ht="18" customHeight="1" x14ac:dyDescent="0.2">
      <c r="A327" s="55"/>
      <c r="B327" s="53" t="s">
        <v>199</v>
      </c>
      <c r="C327" s="127">
        <v>32</v>
      </c>
      <c r="D327" s="98" t="s">
        <v>347</v>
      </c>
      <c r="E327" s="34">
        <v>17.43</v>
      </c>
      <c r="F327" s="34">
        <f t="shared" si="41"/>
        <v>557.76</v>
      </c>
      <c r="G327" s="34">
        <v>4.0999999999999996</v>
      </c>
      <c r="H327" s="34">
        <f t="shared" si="39"/>
        <v>131.19999999999999</v>
      </c>
      <c r="I327" s="34">
        <f t="shared" si="40"/>
        <v>688.96</v>
      </c>
      <c r="J327" s="50"/>
    </row>
    <row r="328" spans="1:10" ht="18" customHeight="1" x14ac:dyDescent="0.2">
      <c r="A328" s="55"/>
      <c r="B328" s="53" t="s">
        <v>200</v>
      </c>
      <c r="C328" s="127">
        <v>58</v>
      </c>
      <c r="D328" s="98" t="s">
        <v>347</v>
      </c>
      <c r="E328" s="34">
        <v>17</v>
      </c>
      <c r="F328" s="34">
        <f t="shared" si="41"/>
        <v>986</v>
      </c>
      <c r="G328" s="34">
        <v>3.3</v>
      </c>
      <c r="H328" s="34">
        <f t="shared" si="39"/>
        <v>191.39999999999998</v>
      </c>
      <c r="I328" s="34">
        <f t="shared" si="40"/>
        <v>1177.4000000000001</v>
      </c>
      <c r="J328" s="50"/>
    </row>
    <row r="329" spans="1:10" ht="18" customHeight="1" x14ac:dyDescent="0.2">
      <c r="A329" s="55">
        <v>11.6</v>
      </c>
      <c r="B329" s="53" t="s">
        <v>201</v>
      </c>
      <c r="C329" s="128"/>
      <c r="D329" s="46"/>
      <c r="E329" s="34"/>
      <c r="F329" s="34"/>
      <c r="G329" s="34"/>
      <c r="H329" s="34"/>
      <c r="I329" s="34"/>
      <c r="J329" s="50"/>
    </row>
    <row r="330" spans="1:10" ht="18" customHeight="1" x14ac:dyDescent="0.2">
      <c r="A330" s="55"/>
      <c r="B330" s="142" t="s">
        <v>196</v>
      </c>
      <c r="C330" s="143">
        <v>1.83</v>
      </c>
      <c r="D330" s="98" t="s">
        <v>363</v>
      </c>
      <c r="E330" s="34"/>
      <c r="F330" s="34"/>
      <c r="G330" s="34">
        <v>99</v>
      </c>
      <c r="H330" s="34">
        <f t="shared" ref="H330:H343" si="42">G330*C330</f>
        <v>181.17000000000002</v>
      </c>
      <c r="I330" s="34">
        <f t="shared" ref="I330:I343" si="43">SUM(H330+F330)</f>
        <v>181.17000000000002</v>
      </c>
      <c r="J330" s="50"/>
    </row>
    <row r="331" spans="1:10" ht="18" customHeight="1" x14ac:dyDescent="0.2">
      <c r="A331" s="46"/>
      <c r="B331" s="189" t="s">
        <v>202</v>
      </c>
      <c r="C331" s="193">
        <v>5</v>
      </c>
      <c r="D331" s="98" t="s">
        <v>364</v>
      </c>
      <c r="E331" s="34">
        <v>450</v>
      </c>
      <c r="F331" s="34">
        <f t="shared" ref="F331:F343" si="44">E331*C331</f>
        <v>2250</v>
      </c>
      <c r="G331" s="34">
        <v>128</v>
      </c>
      <c r="H331" s="34">
        <f t="shared" si="42"/>
        <v>640</v>
      </c>
      <c r="I331" s="34">
        <f t="shared" si="43"/>
        <v>2890</v>
      </c>
      <c r="J331" s="50"/>
    </row>
    <row r="332" spans="1:10" ht="18" customHeight="1" x14ac:dyDescent="0.2">
      <c r="A332" s="46"/>
      <c r="B332" s="189" t="s">
        <v>198</v>
      </c>
      <c r="C332" s="190">
        <v>1.45</v>
      </c>
      <c r="D332" s="98" t="s">
        <v>365</v>
      </c>
      <c r="E332" s="34">
        <v>2208.8000000000002</v>
      </c>
      <c r="F332" s="34">
        <f t="shared" si="44"/>
        <v>3202.76</v>
      </c>
      <c r="G332" s="34">
        <v>395</v>
      </c>
      <c r="H332" s="34">
        <f t="shared" si="42"/>
        <v>572.75</v>
      </c>
      <c r="I332" s="34">
        <f t="shared" si="43"/>
        <v>3775.51</v>
      </c>
      <c r="J332" s="50"/>
    </row>
    <row r="333" spans="1:10" ht="18" customHeight="1" x14ac:dyDescent="0.2">
      <c r="A333" s="30"/>
      <c r="B333" s="194" t="s">
        <v>203</v>
      </c>
      <c r="C333" s="195">
        <v>75</v>
      </c>
      <c r="D333" s="98" t="s">
        <v>347</v>
      </c>
      <c r="E333" s="34">
        <v>17.43</v>
      </c>
      <c r="F333" s="34">
        <f t="shared" si="44"/>
        <v>1307.25</v>
      </c>
      <c r="G333" s="34">
        <v>4.0999999999999996</v>
      </c>
      <c r="H333" s="34">
        <f t="shared" si="42"/>
        <v>307.5</v>
      </c>
      <c r="I333" s="34">
        <f t="shared" si="43"/>
        <v>1614.75</v>
      </c>
      <c r="J333" s="50"/>
    </row>
    <row r="334" spans="1:10" ht="18" customHeight="1" x14ac:dyDescent="0.2">
      <c r="A334" s="38"/>
      <c r="B334" s="114"/>
      <c r="C334" s="119"/>
      <c r="D334" s="121"/>
      <c r="E334" s="77"/>
      <c r="F334" s="77"/>
      <c r="G334" s="77"/>
      <c r="H334" s="77"/>
      <c r="I334" s="77"/>
      <c r="J334" s="82"/>
    </row>
    <row r="335" spans="1:10" ht="18" customHeight="1" x14ac:dyDescent="0.2">
      <c r="A335" s="38"/>
      <c r="B335" s="114"/>
      <c r="C335" s="119"/>
      <c r="D335" s="121"/>
      <c r="E335" s="77"/>
      <c r="F335" s="77"/>
      <c r="G335" s="77"/>
      <c r="H335" s="77"/>
      <c r="I335" s="77"/>
      <c r="J335" s="82"/>
    </row>
    <row r="336" spans="1:10" ht="18" customHeight="1" x14ac:dyDescent="0.2">
      <c r="A336" s="38"/>
      <c r="B336" s="114"/>
      <c r="C336" s="119"/>
      <c r="D336" s="121"/>
      <c r="E336" s="77"/>
      <c r="F336" s="77"/>
      <c r="G336" s="77"/>
      <c r="H336" s="77"/>
      <c r="I336" s="77"/>
      <c r="J336" s="82"/>
    </row>
    <row r="337" spans="1:10" ht="18" customHeight="1" x14ac:dyDescent="0.2">
      <c r="A337" s="38"/>
      <c r="B337" s="114"/>
      <c r="C337" s="119"/>
      <c r="D337" s="121"/>
      <c r="E337" s="77"/>
      <c r="F337" s="77"/>
      <c r="G337" s="77"/>
      <c r="H337" s="77"/>
      <c r="I337" s="77"/>
      <c r="J337" s="82"/>
    </row>
    <row r="338" spans="1:10" ht="18" customHeight="1" x14ac:dyDescent="0.2">
      <c r="A338" s="38"/>
      <c r="B338" s="114"/>
      <c r="C338" s="119"/>
      <c r="D338" s="121"/>
      <c r="E338" s="77"/>
      <c r="F338" s="77"/>
      <c r="G338" s="77"/>
      <c r="H338" s="77"/>
      <c r="I338" s="77"/>
      <c r="J338" s="82"/>
    </row>
    <row r="339" spans="1:10" ht="18" customHeight="1" x14ac:dyDescent="0.2">
      <c r="A339" s="38"/>
      <c r="B339" s="114"/>
      <c r="C339" s="119"/>
      <c r="D339" s="121"/>
      <c r="E339" s="77"/>
      <c r="F339" s="77"/>
      <c r="G339" s="77"/>
      <c r="H339" s="77"/>
      <c r="I339" s="77"/>
      <c r="J339" s="82"/>
    </row>
    <row r="340" spans="1:10" ht="18" customHeight="1" x14ac:dyDescent="0.2">
      <c r="A340" s="38"/>
      <c r="B340" s="114"/>
      <c r="C340" s="119"/>
      <c r="D340" s="121"/>
      <c r="E340" s="77"/>
      <c r="F340" s="77"/>
      <c r="G340" s="77"/>
      <c r="H340" s="77"/>
      <c r="I340" s="77"/>
      <c r="J340" s="82"/>
    </row>
    <row r="341" spans="1:10" ht="18" customHeight="1" x14ac:dyDescent="0.2">
      <c r="A341" s="38"/>
      <c r="B341" s="114"/>
      <c r="C341" s="119"/>
      <c r="D341" s="121"/>
      <c r="E341" s="77"/>
      <c r="F341" s="77"/>
      <c r="G341" s="77"/>
      <c r="H341" s="77"/>
      <c r="I341" s="77"/>
      <c r="J341" s="82"/>
    </row>
    <row r="342" spans="1:10" ht="18" customHeight="1" x14ac:dyDescent="0.2">
      <c r="A342" s="55">
        <v>11.7</v>
      </c>
      <c r="B342" s="90" t="s">
        <v>204</v>
      </c>
      <c r="C342" s="165">
        <v>114</v>
      </c>
      <c r="D342" s="98" t="s">
        <v>366</v>
      </c>
      <c r="E342" s="34">
        <v>1340.62</v>
      </c>
      <c r="F342" s="34">
        <f t="shared" si="44"/>
        <v>152830.68</v>
      </c>
      <c r="G342" s="34">
        <v>627.96</v>
      </c>
      <c r="H342" s="34">
        <f t="shared" si="42"/>
        <v>71587.44</v>
      </c>
      <c r="I342" s="34">
        <f t="shared" si="43"/>
        <v>224418.12</v>
      </c>
      <c r="J342" s="50"/>
    </row>
    <row r="343" spans="1:10" ht="18" customHeight="1" x14ac:dyDescent="0.2">
      <c r="A343" s="55">
        <v>11.8</v>
      </c>
      <c r="B343" s="103" t="s">
        <v>205</v>
      </c>
      <c r="C343" s="130">
        <v>48</v>
      </c>
      <c r="D343" s="100" t="s">
        <v>206</v>
      </c>
      <c r="E343" s="34">
        <v>704.26</v>
      </c>
      <c r="F343" s="34">
        <f t="shared" si="44"/>
        <v>33804.479999999996</v>
      </c>
      <c r="G343" s="34">
        <v>200</v>
      </c>
      <c r="H343" s="34">
        <f t="shared" si="42"/>
        <v>9600</v>
      </c>
      <c r="I343" s="34">
        <f t="shared" si="43"/>
        <v>43404.479999999996</v>
      </c>
      <c r="J343" s="50"/>
    </row>
    <row r="344" spans="1:10" ht="18" customHeight="1" x14ac:dyDescent="0.3">
      <c r="A344" s="44">
        <v>12</v>
      </c>
      <c r="B344" s="36" t="s">
        <v>39</v>
      </c>
      <c r="C344" s="213"/>
      <c r="D344" s="214"/>
      <c r="E344" s="214"/>
      <c r="F344" s="214"/>
      <c r="G344" s="214"/>
      <c r="H344" s="214"/>
      <c r="I344" s="214"/>
      <c r="J344" s="215"/>
    </row>
    <row r="345" spans="1:10" ht="18" customHeight="1" x14ac:dyDescent="0.35">
      <c r="A345" s="54">
        <v>12.1</v>
      </c>
      <c r="B345" s="46" t="s">
        <v>207</v>
      </c>
      <c r="C345" s="24"/>
      <c r="D345" s="14"/>
      <c r="E345" s="21"/>
      <c r="F345" s="21"/>
      <c r="G345" s="21"/>
      <c r="H345" s="21"/>
      <c r="I345" s="21"/>
      <c r="J345" s="24"/>
    </row>
    <row r="346" spans="1:10" ht="18" customHeight="1" x14ac:dyDescent="0.35">
      <c r="A346" s="63" t="s">
        <v>208</v>
      </c>
      <c r="B346" s="9" t="s">
        <v>209</v>
      </c>
      <c r="C346" s="25"/>
      <c r="D346" s="14"/>
      <c r="E346" s="21"/>
      <c r="F346" s="21"/>
      <c r="G346" s="21"/>
      <c r="H346" s="21"/>
      <c r="I346" s="21"/>
      <c r="J346" s="24"/>
    </row>
    <row r="347" spans="1:10" ht="18" customHeight="1" x14ac:dyDescent="0.2">
      <c r="A347" s="48"/>
      <c r="B347" s="30" t="s">
        <v>210</v>
      </c>
      <c r="C347" s="50">
        <v>1</v>
      </c>
      <c r="D347" s="71" t="s">
        <v>92</v>
      </c>
      <c r="E347" s="34">
        <v>92000</v>
      </c>
      <c r="F347" s="34">
        <f t="shared" ref="F347:F357" si="45">E347*C347</f>
        <v>92000</v>
      </c>
      <c r="G347" s="34">
        <v>2500</v>
      </c>
      <c r="H347" s="34">
        <f>G347*C347</f>
        <v>2500</v>
      </c>
      <c r="I347" s="34">
        <f>SUM(H347+F347)</f>
        <v>94500</v>
      </c>
      <c r="J347" s="50"/>
    </row>
    <row r="348" spans="1:10" ht="18" customHeight="1" x14ac:dyDescent="0.2">
      <c r="A348" s="48"/>
      <c r="B348" s="30" t="s">
        <v>211</v>
      </c>
      <c r="C348" s="50">
        <v>1</v>
      </c>
      <c r="D348" s="71" t="s">
        <v>92</v>
      </c>
      <c r="E348" s="34">
        <v>17500</v>
      </c>
      <c r="F348" s="34">
        <f t="shared" si="45"/>
        <v>17500</v>
      </c>
      <c r="G348" s="34">
        <v>500</v>
      </c>
      <c r="H348" s="34">
        <f>G348*C348</f>
        <v>500</v>
      </c>
      <c r="I348" s="34">
        <f>SUM(H348+F348)</f>
        <v>18000</v>
      </c>
      <c r="J348" s="50"/>
    </row>
    <row r="349" spans="1:10" ht="18" customHeight="1" x14ac:dyDescent="0.2">
      <c r="A349" s="48"/>
      <c r="B349" s="30" t="s">
        <v>212</v>
      </c>
      <c r="C349" s="50">
        <v>1</v>
      </c>
      <c r="D349" s="71" t="s">
        <v>92</v>
      </c>
      <c r="E349" s="34">
        <v>24850</v>
      </c>
      <c r="F349" s="34">
        <f t="shared" si="45"/>
        <v>24850</v>
      </c>
      <c r="G349" s="34">
        <v>500</v>
      </c>
      <c r="H349" s="34">
        <f>G349*C349</f>
        <v>500</v>
      </c>
      <c r="I349" s="34">
        <f>SUM(H349+F349)</f>
        <v>25350</v>
      </c>
      <c r="J349" s="50"/>
    </row>
    <row r="350" spans="1:10" ht="18" customHeight="1" x14ac:dyDescent="0.2">
      <c r="A350" s="64"/>
      <c r="B350" s="30" t="s">
        <v>213</v>
      </c>
      <c r="C350" s="50">
        <v>1</v>
      </c>
      <c r="D350" s="71" t="s">
        <v>92</v>
      </c>
      <c r="E350" s="34">
        <v>11400</v>
      </c>
      <c r="F350" s="34">
        <f t="shared" si="45"/>
        <v>11400</v>
      </c>
      <c r="G350" s="34">
        <v>500</v>
      </c>
      <c r="H350" s="34">
        <f t="shared" ref="H350:H351" si="46">G350*C350</f>
        <v>500</v>
      </c>
      <c r="I350" s="34">
        <f t="shared" ref="I350:I352" si="47">SUM(H350+F350)</f>
        <v>11900</v>
      </c>
      <c r="J350" s="50"/>
    </row>
    <row r="351" spans="1:10" ht="18" customHeight="1" x14ac:dyDescent="0.2">
      <c r="A351" s="46"/>
      <c r="B351" s="30" t="s">
        <v>214</v>
      </c>
      <c r="C351" s="50">
        <v>10</v>
      </c>
      <c r="D351" s="71" t="s">
        <v>92</v>
      </c>
      <c r="E351" s="34">
        <v>12488</v>
      </c>
      <c r="F351" s="34">
        <f t="shared" si="45"/>
        <v>124880</v>
      </c>
      <c r="G351" s="34">
        <v>100</v>
      </c>
      <c r="H351" s="34">
        <f t="shared" si="46"/>
        <v>1000</v>
      </c>
      <c r="I351" s="34">
        <f t="shared" si="47"/>
        <v>125880</v>
      </c>
      <c r="J351" s="50"/>
    </row>
    <row r="352" spans="1:10" ht="18" customHeight="1" x14ac:dyDescent="0.2">
      <c r="A352" s="46"/>
      <c r="B352" s="30" t="s">
        <v>215</v>
      </c>
      <c r="C352" s="50">
        <v>1</v>
      </c>
      <c r="D352" s="71" t="s">
        <v>92</v>
      </c>
      <c r="E352" s="34">
        <v>3980</v>
      </c>
      <c r="F352" s="34">
        <f t="shared" si="45"/>
        <v>3980</v>
      </c>
      <c r="G352" s="34"/>
      <c r="H352" s="34"/>
      <c r="I352" s="34">
        <f t="shared" si="47"/>
        <v>3980</v>
      </c>
      <c r="J352" s="50"/>
    </row>
    <row r="353" spans="1:10" ht="18" customHeight="1" x14ac:dyDescent="0.3">
      <c r="A353" s="16" t="s">
        <v>216</v>
      </c>
      <c r="B353" s="9" t="s">
        <v>217</v>
      </c>
      <c r="C353" s="25"/>
      <c r="D353" s="14"/>
      <c r="E353" s="21"/>
      <c r="F353" s="21"/>
      <c r="G353" s="21"/>
      <c r="H353" s="21"/>
      <c r="I353" s="21"/>
      <c r="J353" s="24"/>
    </row>
    <row r="354" spans="1:10" ht="18" customHeight="1" x14ac:dyDescent="0.2">
      <c r="A354" s="46"/>
      <c r="B354" s="30" t="s">
        <v>218</v>
      </c>
      <c r="C354" s="50">
        <v>4</v>
      </c>
      <c r="D354" s="71" t="s">
        <v>92</v>
      </c>
      <c r="E354" s="34">
        <v>17900</v>
      </c>
      <c r="F354" s="34">
        <f t="shared" si="45"/>
        <v>71600</v>
      </c>
      <c r="G354" s="34">
        <v>1500</v>
      </c>
      <c r="H354" s="34">
        <f>G354*C354</f>
        <v>6000</v>
      </c>
      <c r="I354" s="34">
        <f>SUM(H354+F354)</f>
        <v>77600</v>
      </c>
      <c r="J354" s="50"/>
    </row>
    <row r="355" spans="1:10" ht="18" customHeight="1" x14ac:dyDescent="0.2">
      <c r="A355" s="46"/>
      <c r="B355" s="30" t="s">
        <v>219</v>
      </c>
      <c r="C355" s="50">
        <v>4</v>
      </c>
      <c r="D355" s="71" t="s">
        <v>92</v>
      </c>
      <c r="E355" s="34">
        <v>8976</v>
      </c>
      <c r="F355" s="34">
        <f t="shared" si="45"/>
        <v>35904</v>
      </c>
      <c r="G355" s="34">
        <v>100</v>
      </c>
      <c r="H355" s="34">
        <f>G355*C355</f>
        <v>400</v>
      </c>
      <c r="I355" s="34">
        <f>SUM(H355+F355)</f>
        <v>36304</v>
      </c>
      <c r="J355" s="50"/>
    </row>
    <row r="356" spans="1:10" ht="18" customHeight="1" x14ac:dyDescent="0.2">
      <c r="A356" s="46"/>
      <c r="B356" s="30" t="s">
        <v>220</v>
      </c>
      <c r="C356" s="50">
        <v>144</v>
      </c>
      <c r="D356" s="71" t="s">
        <v>92</v>
      </c>
      <c r="E356" s="34">
        <v>112.5</v>
      </c>
      <c r="F356" s="34">
        <f t="shared" si="45"/>
        <v>16200</v>
      </c>
      <c r="G356" s="34">
        <v>30</v>
      </c>
      <c r="H356" s="34">
        <f>G356*C356</f>
        <v>4320</v>
      </c>
      <c r="I356" s="34">
        <f>SUM(H356+F356)</f>
        <v>20520</v>
      </c>
      <c r="J356" s="50"/>
    </row>
    <row r="357" spans="1:10" ht="18" customHeight="1" x14ac:dyDescent="0.2">
      <c r="A357" s="46"/>
      <c r="B357" s="125" t="s">
        <v>399</v>
      </c>
      <c r="C357" s="167">
        <v>48</v>
      </c>
      <c r="D357" s="168" t="s">
        <v>367</v>
      </c>
      <c r="E357" s="34">
        <v>112.5</v>
      </c>
      <c r="F357" s="34">
        <f t="shared" si="45"/>
        <v>5400</v>
      </c>
      <c r="G357" s="34">
        <v>30</v>
      </c>
      <c r="H357" s="34">
        <f>G357*C357</f>
        <v>1440</v>
      </c>
      <c r="I357" s="34">
        <f>SUM(H357+F357)</f>
        <v>6840</v>
      </c>
      <c r="J357" s="50"/>
    </row>
    <row r="358" spans="1:10" ht="18" customHeight="1" x14ac:dyDescent="0.2">
      <c r="A358" s="79"/>
      <c r="B358" s="123"/>
      <c r="C358" s="166"/>
      <c r="D358" s="121"/>
      <c r="E358" s="77"/>
      <c r="F358" s="77"/>
      <c r="G358" s="77"/>
      <c r="H358" s="77"/>
      <c r="I358" s="77"/>
      <c r="J358" s="82"/>
    </row>
    <row r="359" spans="1:10" ht="18" customHeight="1" x14ac:dyDescent="0.2">
      <c r="A359" s="79"/>
      <c r="B359" s="123"/>
      <c r="C359" s="166"/>
      <c r="D359" s="121"/>
      <c r="E359" s="77"/>
      <c r="F359" s="77"/>
      <c r="G359" s="77"/>
      <c r="H359" s="77"/>
      <c r="I359" s="77"/>
      <c r="J359" s="82"/>
    </row>
    <row r="360" spans="1:10" ht="18" customHeight="1" x14ac:dyDescent="0.2">
      <c r="A360" s="79"/>
      <c r="B360" s="123"/>
      <c r="C360" s="166"/>
      <c r="D360" s="121"/>
      <c r="E360" s="77"/>
      <c r="F360" s="77"/>
      <c r="G360" s="77"/>
      <c r="H360" s="77"/>
      <c r="I360" s="77"/>
      <c r="J360" s="82"/>
    </row>
    <row r="361" spans="1:10" ht="18" customHeight="1" x14ac:dyDescent="0.2">
      <c r="A361" s="79"/>
      <c r="B361" s="123"/>
      <c r="C361" s="166"/>
      <c r="D361" s="121"/>
      <c r="E361" s="77"/>
      <c r="F361" s="77"/>
      <c r="G361" s="77"/>
      <c r="H361" s="77"/>
      <c r="I361" s="77"/>
      <c r="J361" s="82"/>
    </row>
    <row r="362" spans="1:10" ht="18" customHeight="1" x14ac:dyDescent="0.2">
      <c r="A362" s="79"/>
      <c r="B362" s="123"/>
      <c r="C362" s="166"/>
      <c r="D362" s="121"/>
      <c r="E362" s="77"/>
      <c r="F362" s="77"/>
      <c r="G362" s="77"/>
      <c r="H362" s="77"/>
      <c r="I362" s="77"/>
      <c r="J362" s="82"/>
    </row>
    <row r="363" spans="1:10" ht="18" customHeight="1" x14ac:dyDescent="0.2">
      <c r="A363" s="79"/>
      <c r="B363" s="123"/>
      <c r="C363" s="166"/>
      <c r="D363" s="121"/>
      <c r="E363" s="77"/>
      <c r="F363" s="77"/>
      <c r="G363" s="77"/>
      <c r="H363" s="77"/>
      <c r="I363" s="77"/>
      <c r="J363" s="82"/>
    </row>
    <row r="364" spans="1:10" ht="18" customHeight="1" x14ac:dyDescent="0.2">
      <c r="A364" s="79"/>
      <c r="B364" s="123"/>
      <c r="C364" s="166"/>
      <c r="D364" s="121"/>
      <c r="E364" s="77"/>
      <c r="F364" s="77"/>
      <c r="G364" s="77"/>
      <c r="H364" s="77"/>
      <c r="I364" s="77"/>
      <c r="J364" s="82"/>
    </row>
    <row r="365" spans="1:10" ht="18" customHeight="1" x14ac:dyDescent="0.2">
      <c r="A365" s="79"/>
      <c r="B365" s="123"/>
      <c r="C365" s="166"/>
      <c r="D365" s="121"/>
      <c r="E365" s="77"/>
      <c r="F365" s="77"/>
      <c r="G365" s="77"/>
      <c r="H365" s="77"/>
      <c r="I365" s="77"/>
      <c r="J365" s="82"/>
    </row>
    <row r="366" spans="1:10" ht="18" customHeight="1" x14ac:dyDescent="0.2">
      <c r="A366" s="169" t="s">
        <v>221</v>
      </c>
      <c r="B366" s="228" t="s">
        <v>400</v>
      </c>
      <c r="C366" s="229"/>
      <c r="D366" s="170"/>
      <c r="E366" s="34"/>
      <c r="F366" s="34"/>
      <c r="G366" s="34"/>
      <c r="H366" s="34"/>
      <c r="I366" s="34"/>
      <c r="J366" s="50"/>
    </row>
    <row r="367" spans="1:10" ht="18" customHeight="1" x14ac:dyDescent="0.2">
      <c r="A367" s="83"/>
      <c r="B367" s="136" t="s">
        <v>401</v>
      </c>
      <c r="C367" s="131">
        <v>4</v>
      </c>
      <c r="D367" s="200" t="s">
        <v>403</v>
      </c>
      <c r="E367" s="34">
        <v>17900</v>
      </c>
      <c r="F367" s="34">
        <f t="shared" ref="F367:F380" si="48">E367*C367</f>
        <v>71600</v>
      </c>
      <c r="G367" s="34">
        <v>1500</v>
      </c>
      <c r="H367" s="34">
        <f t="shared" ref="H367:H380" si="49">G367*C367</f>
        <v>6000</v>
      </c>
      <c r="I367" s="34">
        <f t="shared" ref="I367:I380" si="50">SUM(H367+F367)</f>
        <v>77600</v>
      </c>
      <c r="J367" s="50"/>
    </row>
    <row r="368" spans="1:10" ht="18" customHeight="1" x14ac:dyDescent="0.2">
      <c r="A368" s="196"/>
      <c r="B368" s="187" t="s">
        <v>402</v>
      </c>
      <c r="C368" s="197">
        <v>4</v>
      </c>
      <c r="D368" s="199" t="s">
        <v>368</v>
      </c>
      <c r="E368" s="34">
        <v>8976</v>
      </c>
      <c r="F368" s="34">
        <f t="shared" si="48"/>
        <v>35904</v>
      </c>
      <c r="G368" s="34">
        <v>100</v>
      </c>
      <c r="H368" s="34">
        <f t="shared" si="49"/>
        <v>400</v>
      </c>
      <c r="I368" s="34">
        <f t="shared" si="50"/>
        <v>36304</v>
      </c>
      <c r="J368" s="50"/>
    </row>
    <row r="369" spans="1:10" ht="18" customHeight="1" x14ac:dyDescent="0.2">
      <c r="A369" s="191"/>
      <c r="B369" s="125" t="s">
        <v>373</v>
      </c>
      <c r="C369" s="185">
        <v>144</v>
      </c>
      <c r="D369" s="183" t="s">
        <v>367</v>
      </c>
      <c r="E369" s="34">
        <v>112.5</v>
      </c>
      <c r="F369" s="34">
        <f t="shared" si="48"/>
        <v>16200</v>
      </c>
      <c r="G369" s="34">
        <v>30</v>
      </c>
      <c r="H369" s="34">
        <f t="shared" si="49"/>
        <v>4320</v>
      </c>
      <c r="I369" s="34">
        <f t="shared" si="50"/>
        <v>20520</v>
      </c>
      <c r="J369" s="50"/>
    </row>
    <row r="370" spans="1:10" ht="18" customHeight="1" x14ac:dyDescent="0.2">
      <c r="A370" s="191"/>
      <c r="B370" s="125" t="s">
        <v>374</v>
      </c>
      <c r="C370" s="185">
        <v>24</v>
      </c>
      <c r="D370" s="183" t="s">
        <v>367</v>
      </c>
      <c r="E370" s="34">
        <v>255</v>
      </c>
      <c r="F370" s="34">
        <f t="shared" si="48"/>
        <v>6120</v>
      </c>
      <c r="G370" s="34">
        <v>30</v>
      </c>
      <c r="H370" s="34">
        <f t="shared" si="49"/>
        <v>720</v>
      </c>
      <c r="I370" s="34">
        <f t="shared" si="50"/>
        <v>6840</v>
      </c>
      <c r="J370" s="50"/>
    </row>
    <row r="371" spans="1:10" ht="18" customHeight="1" x14ac:dyDescent="0.2">
      <c r="A371" s="201"/>
      <c r="B371" s="187" t="s">
        <v>375</v>
      </c>
      <c r="C371" s="179">
        <v>8</v>
      </c>
      <c r="D371" s="180" t="s">
        <v>368</v>
      </c>
      <c r="E371" s="34">
        <v>1150</v>
      </c>
      <c r="F371" s="34">
        <f t="shared" si="48"/>
        <v>9200</v>
      </c>
      <c r="G371" s="34">
        <v>30</v>
      </c>
      <c r="H371" s="34">
        <f t="shared" si="49"/>
        <v>240</v>
      </c>
      <c r="I371" s="34">
        <f t="shared" si="50"/>
        <v>9440</v>
      </c>
      <c r="J371" s="50"/>
    </row>
    <row r="372" spans="1:10" ht="18" customHeight="1" x14ac:dyDescent="0.2">
      <c r="A372" s="181">
        <v>12.2</v>
      </c>
      <c r="B372" s="198" t="s">
        <v>376</v>
      </c>
      <c r="C372" s="50"/>
      <c r="D372" s="71"/>
      <c r="E372" s="34"/>
      <c r="F372" s="34"/>
      <c r="G372" s="34"/>
      <c r="H372" s="34"/>
      <c r="I372" s="34"/>
      <c r="J372" s="50"/>
    </row>
    <row r="373" spans="1:10" ht="18" customHeight="1" x14ac:dyDescent="0.2">
      <c r="A373" s="178" t="s">
        <v>87</v>
      </c>
      <c r="B373" s="30" t="s">
        <v>222</v>
      </c>
      <c r="C373" s="50"/>
      <c r="D373" s="71"/>
      <c r="E373" s="34"/>
      <c r="F373" s="34"/>
      <c r="G373" s="34"/>
      <c r="H373" s="34"/>
      <c r="I373" s="34"/>
      <c r="J373" s="50"/>
    </row>
    <row r="374" spans="1:10" ht="18" customHeight="1" x14ac:dyDescent="0.2">
      <c r="A374" s="46"/>
      <c r="B374" s="30" t="s">
        <v>223</v>
      </c>
      <c r="C374" s="202">
        <v>10</v>
      </c>
      <c r="D374" s="132" t="s">
        <v>369</v>
      </c>
      <c r="E374" s="34">
        <v>478.22</v>
      </c>
      <c r="F374" s="34">
        <f t="shared" si="48"/>
        <v>4782.2000000000007</v>
      </c>
      <c r="G374" s="34">
        <v>70</v>
      </c>
      <c r="H374" s="34">
        <f t="shared" si="49"/>
        <v>700</v>
      </c>
      <c r="I374" s="34">
        <f t="shared" si="50"/>
        <v>5482.2000000000007</v>
      </c>
      <c r="J374" s="50"/>
    </row>
    <row r="375" spans="1:10" ht="18" customHeight="1" x14ac:dyDescent="0.2">
      <c r="A375" s="46"/>
      <c r="B375" s="144" t="s">
        <v>377</v>
      </c>
      <c r="C375" s="197">
        <v>220</v>
      </c>
      <c r="D375" s="145" t="s">
        <v>369</v>
      </c>
      <c r="E375" s="34">
        <v>375.38</v>
      </c>
      <c r="F375" s="34">
        <f t="shared" si="48"/>
        <v>82583.600000000006</v>
      </c>
      <c r="G375" s="34">
        <v>55</v>
      </c>
      <c r="H375" s="34">
        <f t="shared" si="49"/>
        <v>12100</v>
      </c>
      <c r="I375" s="34">
        <f t="shared" si="50"/>
        <v>94683.6</v>
      </c>
      <c r="J375" s="50"/>
    </row>
    <row r="376" spans="1:10" ht="18" customHeight="1" x14ac:dyDescent="0.2">
      <c r="A376" s="128"/>
      <c r="B376" s="96" t="s">
        <v>378</v>
      </c>
      <c r="C376" s="147">
        <v>3132</v>
      </c>
      <c r="D376" s="148" t="s">
        <v>370</v>
      </c>
      <c r="E376" s="34">
        <v>25.49</v>
      </c>
      <c r="F376" s="34">
        <f t="shared" si="48"/>
        <v>79834.679999999993</v>
      </c>
      <c r="G376" s="34">
        <v>22</v>
      </c>
      <c r="H376" s="34">
        <f t="shared" si="49"/>
        <v>68904</v>
      </c>
      <c r="I376" s="34">
        <f t="shared" si="50"/>
        <v>148738.68</v>
      </c>
      <c r="J376" s="50"/>
    </row>
    <row r="377" spans="1:10" ht="18" customHeight="1" x14ac:dyDescent="0.2">
      <c r="A377" s="128"/>
      <c r="B377" s="96" t="s">
        <v>379</v>
      </c>
      <c r="C377" s="149">
        <v>1077</v>
      </c>
      <c r="D377" s="98" t="s">
        <v>371</v>
      </c>
      <c r="E377" s="34">
        <v>36.799999999999997</v>
      </c>
      <c r="F377" s="34">
        <f t="shared" si="48"/>
        <v>39633.599999999999</v>
      </c>
      <c r="G377" s="34">
        <v>24</v>
      </c>
      <c r="H377" s="34">
        <f t="shared" si="49"/>
        <v>25848</v>
      </c>
      <c r="I377" s="34">
        <f t="shared" si="50"/>
        <v>65481.599999999999</v>
      </c>
      <c r="J377" s="50"/>
    </row>
    <row r="378" spans="1:10" ht="18" customHeight="1" x14ac:dyDescent="0.2">
      <c r="A378" s="128"/>
      <c r="B378" s="96" t="s">
        <v>380</v>
      </c>
      <c r="C378" s="97">
        <v>48</v>
      </c>
      <c r="D378" s="98" t="s">
        <v>369</v>
      </c>
      <c r="E378" s="34">
        <v>453.05</v>
      </c>
      <c r="F378" s="34">
        <f t="shared" si="48"/>
        <v>21746.400000000001</v>
      </c>
      <c r="G378" s="34">
        <v>65</v>
      </c>
      <c r="H378" s="34">
        <f t="shared" si="49"/>
        <v>3120</v>
      </c>
      <c r="I378" s="34">
        <f t="shared" si="50"/>
        <v>24866.400000000001</v>
      </c>
      <c r="J378" s="50"/>
    </row>
    <row r="379" spans="1:10" ht="18" customHeight="1" x14ac:dyDescent="0.2">
      <c r="A379" s="146"/>
      <c r="B379" s="96" t="s">
        <v>381</v>
      </c>
      <c r="C379" s="97">
        <v>6</v>
      </c>
      <c r="D379" s="98" t="s">
        <v>371</v>
      </c>
      <c r="E379" s="34">
        <v>20.54</v>
      </c>
      <c r="F379" s="34">
        <f t="shared" si="48"/>
        <v>123.24</v>
      </c>
      <c r="G379" s="34">
        <v>20</v>
      </c>
      <c r="H379" s="34">
        <f t="shared" si="49"/>
        <v>120</v>
      </c>
      <c r="I379" s="34">
        <f t="shared" si="50"/>
        <v>243.24</v>
      </c>
      <c r="J379" s="50"/>
    </row>
    <row r="380" spans="1:10" ht="18" customHeight="1" x14ac:dyDescent="0.2">
      <c r="A380" s="30"/>
      <c r="B380" s="96" t="s">
        <v>382</v>
      </c>
      <c r="C380" s="97">
        <v>1</v>
      </c>
      <c r="D380" s="98" t="s">
        <v>372</v>
      </c>
      <c r="E380" s="34">
        <v>44786.14</v>
      </c>
      <c r="F380" s="34">
        <f t="shared" si="48"/>
        <v>44786.14</v>
      </c>
      <c r="G380" s="34">
        <v>22018.400000000001</v>
      </c>
      <c r="H380" s="34">
        <f t="shared" si="49"/>
        <v>22018.400000000001</v>
      </c>
      <c r="I380" s="34">
        <f t="shared" si="50"/>
        <v>66804.540000000008</v>
      </c>
      <c r="J380" s="50"/>
    </row>
    <row r="381" spans="1:10" ht="18" customHeight="1" x14ac:dyDescent="0.2">
      <c r="A381" s="38"/>
      <c r="B381" s="123"/>
      <c r="C381" s="119"/>
      <c r="D381" s="121"/>
      <c r="E381" s="77"/>
      <c r="F381" s="77"/>
      <c r="G381" s="77"/>
      <c r="H381" s="77"/>
      <c r="I381" s="77"/>
      <c r="J381" s="82"/>
    </row>
    <row r="382" spans="1:10" ht="18" customHeight="1" x14ac:dyDescent="0.2">
      <c r="A382" s="38"/>
      <c r="B382" s="123"/>
      <c r="C382" s="119"/>
      <c r="D382" s="121"/>
      <c r="E382" s="77"/>
      <c r="F382" s="77"/>
      <c r="G382" s="77"/>
      <c r="H382" s="77"/>
      <c r="I382" s="77"/>
      <c r="J382" s="82"/>
    </row>
    <row r="383" spans="1:10" ht="18" customHeight="1" x14ac:dyDescent="0.2">
      <c r="A383" s="38"/>
      <c r="B383" s="123"/>
      <c r="C383" s="119"/>
      <c r="D383" s="121"/>
      <c r="E383" s="77"/>
      <c r="F383" s="77"/>
      <c r="G383" s="77"/>
      <c r="H383" s="77"/>
      <c r="I383" s="77"/>
      <c r="J383" s="82"/>
    </row>
    <row r="384" spans="1:10" ht="18" customHeight="1" x14ac:dyDescent="0.2">
      <c r="A384" s="38"/>
      <c r="B384" s="123"/>
      <c r="C384" s="119"/>
      <c r="D384" s="121"/>
      <c r="E384" s="77"/>
      <c r="F384" s="77"/>
      <c r="G384" s="77"/>
      <c r="H384" s="77"/>
      <c r="I384" s="77"/>
      <c r="J384" s="82"/>
    </row>
    <row r="385" spans="1:10" ht="18" customHeight="1" x14ac:dyDescent="0.2">
      <c r="A385" s="38"/>
      <c r="B385" s="123"/>
      <c r="C385" s="119"/>
      <c r="D385" s="121"/>
      <c r="E385" s="77"/>
      <c r="F385" s="77"/>
      <c r="G385" s="77"/>
      <c r="H385" s="77"/>
      <c r="I385" s="77"/>
      <c r="J385" s="82"/>
    </row>
    <row r="386" spans="1:10" ht="18" customHeight="1" x14ac:dyDescent="0.2">
      <c r="A386" s="38"/>
      <c r="B386" s="123"/>
      <c r="C386" s="119"/>
      <c r="D386" s="121"/>
      <c r="E386" s="77"/>
      <c r="F386" s="77"/>
      <c r="G386" s="77"/>
      <c r="H386" s="77"/>
      <c r="I386" s="77"/>
      <c r="J386" s="82"/>
    </row>
    <row r="387" spans="1:10" ht="18" customHeight="1" x14ac:dyDescent="0.2">
      <c r="A387" s="38"/>
      <c r="B387" s="123"/>
      <c r="C387" s="119"/>
      <c r="D387" s="121"/>
      <c r="E387" s="77"/>
      <c r="F387" s="77"/>
      <c r="G387" s="77"/>
      <c r="H387" s="77"/>
      <c r="I387" s="77"/>
      <c r="J387" s="82"/>
    </row>
    <row r="388" spans="1:10" ht="18" customHeight="1" x14ac:dyDescent="0.2">
      <c r="A388" s="38"/>
      <c r="B388" s="123"/>
      <c r="C388" s="119"/>
      <c r="D388" s="121"/>
      <c r="E388" s="77"/>
      <c r="F388" s="77"/>
      <c r="G388" s="77"/>
      <c r="H388" s="77"/>
      <c r="I388" s="77"/>
      <c r="J388" s="82"/>
    </row>
    <row r="389" spans="1:10" ht="18" customHeight="1" x14ac:dyDescent="0.2">
      <c r="A389" s="38"/>
      <c r="B389" s="123"/>
      <c r="C389" s="119"/>
      <c r="D389" s="121"/>
      <c r="E389" s="77"/>
      <c r="F389" s="77"/>
      <c r="G389" s="77"/>
      <c r="H389" s="77"/>
      <c r="I389" s="77"/>
      <c r="J389" s="82"/>
    </row>
    <row r="390" spans="1:10" ht="18" customHeight="1" x14ac:dyDescent="0.3">
      <c r="A390" s="16" t="s">
        <v>88</v>
      </c>
      <c r="B390" s="9" t="s">
        <v>224</v>
      </c>
      <c r="C390" s="24"/>
      <c r="D390" s="9"/>
      <c r="E390" s="24"/>
      <c r="F390" s="24"/>
      <c r="G390" s="24"/>
      <c r="H390" s="24"/>
      <c r="I390" s="24"/>
      <c r="J390" s="50"/>
    </row>
    <row r="391" spans="1:10" ht="18" customHeight="1" x14ac:dyDescent="0.3">
      <c r="A391" s="16"/>
      <c r="B391" s="30" t="s">
        <v>225</v>
      </c>
      <c r="C391" s="50">
        <v>780</v>
      </c>
      <c r="D391" s="14" t="s">
        <v>311</v>
      </c>
      <c r="E391" s="34">
        <v>1085.04</v>
      </c>
      <c r="F391" s="34">
        <f t="shared" ref="F391:F398" si="51">E391*C391</f>
        <v>846331.2</v>
      </c>
      <c r="G391" s="34">
        <v>140</v>
      </c>
      <c r="H391" s="34">
        <f t="shared" ref="H391:H398" si="52">G391*C391</f>
        <v>109200</v>
      </c>
      <c r="I391" s="34">
        <f t="shared" ref="I391:I398" si="53">SUM(H391+F391)</f>
        <v>955531.2</v>
      </c>
      <c r="J391" s="50"/>
    </row>
    <row r="392" spans="1:10" ht="18" customHeight="1" x14ac:dyDescent="0.3">
      <c r="A392" s="18"/>
      <c r="B392" s="30" t="s">
        <v>226</v>
      </c>
      <c r="C392" s="50">
        <v>260</v>
      </c>
      <c r="D392" s="14" t="s">
        <v>311</v>
      </c>
      <c r="E392" s="34">
        <v>408.98</v>
      </c>
      <c r="F392" s="34">
        <f t="shared" si="51"/>
        <v>106334.8</v>
      </c>
      <c r="G392" s="34">
        <v>60</v>
      </c>
      <c r="H392" s="34">
        <f t="shared" si="52"/>
        <v>15600</v>
      </c>
      <c r="I392" s="34">
        <f t="shared" si="53"/>
        <v>121934.8</v>
      </c>
      <c r="J392" s="50"/>
    </row>
    <row r="393" spans="1:10" ht="18" customHeight="1" x14ac:dyDescent="0.3">
      <c r="A393" s="18"/>
      <c r="B393" s="30" t="s">
        <v>227</v>
      </c>
      <c r="C393" s="50">
        <v>65</v>
      </c>
      <c r="D393" s="14" t="s">
        <v>311</v>
      </c>
      <c r="E393" s="34">
        <v>113.9</v>
      </c>
      <c r="F393" s="34">
        <f t="shared" si="51"/>
        <v>7403.5</v>
      </c>
      <c r="G393" s="34">
        <v>30</v>
      </c>
      <c r="H393" s="34">
        <f t="shared" si="52"/>
        <v>1950</v>
      </c>
      <c r="I393" s="34">
        <f t="shared" si="53"/>
        <v>9353.5</v>
      </c>
      <c r="J393" s="50"/>
    </row>
    <row r="394" spans="1:10" ht="18" customHeight="1" x14ac:dyDescent="0.3">
      <c r="A394" s="18"/>
      <c r="B394" s="30" t="s">
        <v>228</v>
      </c>
      <c r="C394" s="34">
        <v>4000</v>
      </c>
      <c r="D394" s="14" t="s">
        <v>311</v>
      </c>
      <c r="E394" s="34">
        <v>20.239999999999998</v>
      </c>
      <c r="F394" s="34">
        <f t="shared" si="51"/>
        <v>80960</v>
      </c>
      <c r="G394" s="34">
        <v>12</v>
      </c>
      <c r="H394" s="34">
        <f t="shared" si="52"/>
        <v>48000</v>
      </c>
      <c r="I394" s="34">
        <f t="shared" si="53"/>
        <v>128960</v>
      </c>
      <c r="J394" s="50"/>
    </row>
    <row r="395" spans="1:10" ht="18" customHeight="1" x14ac:dyDescent="0.3">
      <c r="A395" s="18"/>
      <c r="B395" s="30" t="s">
        <v>229</v>
      </c>
      <c r="C395" s="34">
        <v>8600</v>
      </c>
      <c r="D395" s="14" t="s">
        <v>311</v>
      </c>
      <c r="E395" s="34">
        <v>12.3</v>
      </c>
      <c r="F395" s="34">
        <f t="shared" si="51"/>
        <v>105780</v>
      </c>
      <c r="G395" s="34">
        <v>10</v>
      </c>
      <c r="H395" s="34">
        <f t="shared" si="52"/>
        <v>86000</v>
      </c>
      <c r="I395" s="34">
        <f t="shared" si="53"/>
        <v>191780</v>
      </c>
      <c r="J395" s="50"/>
    </row>
    <row r="396" spans="1:10" ht="18" customHeight="1" x14ac:dyDescent="0.3">
      <c r="A396" s="20"/>
      <c r="B396" s="30" t="s">
        <v>230</v>
      </c>
      <c r="C396" s="34">
        <v>7800</v>
      </c>
      <c r="D396" s="14" t="s">
        <v>311</v>
      </c>
      <c r="E396" s="34">
        <v>8.16</v>
      </c>
      <c r="F396" s="34">
        <f t="shared" si="51"/>
        <v>63648</v>
      </c>
      <c r="G396" s="34">
        <v>7</v>
      </c>
      <c r="H396" s="34">
        <f t="shared" si="52"/>
        <v>54600</v>
      </c>
      <c r="I396" s="34">
        <f t="shared" si="53"/>
        <v>118248</v>
      </c>
      <c r="J396" s="50"/>
    </row>
    <row r="397" spans="1:10" ht="18" customHeight="1" x14ac:dyDescent="0.3">
      <c r="A397" s="16"/>
      <c r="B397" s="30" t="s">
        <v>231</v>
      </c>
      <c r="C397" s="50">
        <v>20</v>
      </c>
      <c r="D397" s="14" t="s">
        <v>311</v>
      </c>
      <c r="E397" s="34">
        <v>451.5</v>
      </c>
      <c r="F397" s="34">
        <f t="shared" si="51"/>
        <v>9030</v>
      </c>
      <c r="G397" s="34">
        <v>55</v>
      </c>
      <c r="H397" s="34">
        <f t="shared" si="52"/>
        <v>1100</v>
      </c>
      <c r="I397" s="34">
        <f t="shared" si="53"/>
        <v>10130</v>
      </c>
      <c r="J397" s="50"/>
    </row>
    <row r="398" spans="1:10" ht="18" customHeight="1" x14ac:dyDescent="0.3">
      <c r="A398" s="16"/>
      <c r="B398" s="30" t="s">
        <v>232</v>
      </c>
      <c r="C398" s="50">
        <v>1</v>
      </c>
      <c r="D398" s="71" t="s">
        <v>316</v>
      </c>
      <c r="E398" s="34">
        <v>60969.3</v>
      </c>
      <c r="F398" s="34">
        <f t="shared" si="51"/>
        <v>60969.3</v>
      </c>
      <c r="G398" s="34">
        <v>15822.5</v>
      </c>
      <c r="H398" s="34">
        <f t="shared" si="52"/>
        <v>15822.5</v>
      </c>
      <c r="I398" s="34">
        <f t="shared" si="53"/>
        <v>76791.8</v>
      </c>
      <c r="J398" s="50"/>
    </row>
    <row r="399" spans="1:10" ht="18" customHeight="1" x14ac:dyDescent="0.3">
      <c r="A399" s="16">
        <v>12.3</v>
      </c>
      <c r="B399" s="9" t="s">
        <v>312</v>
      </c>
      <c r="C399" s="25"/>
      <c r="D399" s="14"/>
      <c r="E399" s="21"/>
      <c r="F399" s="21"/>
      <c r="G399" s="21"/>
      <c r="H399" s="21"/>
      <c r="I399" s="21"/>
      <c r="J399" s="50"/>
    </row>
    <row r="400" spans="1:10" ht="18" customHeight="1" x14ac:dyDescent="0.3">
      <c r="A400" s="16" t="s">
        <v>89</v>
      </c>
      <c r="B400" s="9" t="s">
        <v>233</v>
      </c>
      <c r="C400" s="24">
        <v>19</v>
      </c>
      <c r="D400" s="14" t="s">
        <v>92</v>
      </c>
      <c r="E400" s="34">
        <v>1450</v>
      </c>
      <c r="F400" s="34">
        <f t="shared" ref="F400:F419" si="54">E400*C400</f>
        <v>27550</v>
      </c>
      <c r="G400" s="34">
        <v>115</v>
      </c>
      <c r="H400" s="34">
        <f t="shared" ref="H400:H419" si="55">G400*C400</f>
        <v>2185</v>
      </c>
      <c r="I400" s="34">
        <f t="shared" ref="I400:I419" si="56">SUM(H400+F400)</f>
        <v>29735</v>
      </c>
      <c r="J400" s="50"/>
    </row>
    <row r="401" spans="1:10" ht="18" customHeight="1" x14ac:dyDescent="0.3">
      <c r="A401" s="16" t="s">
        <v>90</v>
      </c>
      <c r="B401" s="105" t="s">
        <v>234</v>
      </c>
      <c r="C401" s="24">
        <v>17</v>
      </c>
      <c r="D401" s="14" t="s">
        <v>92</v>
      </c>
      <c r="E401" s="34">
        <v>390</v>
      </c>
      <c r="F401" s="34">
        <f t="shared" si="54"/>
        <v>6630</v>
      </c>
      <c r="G401" s="34">
        <v>115</v>
      </c>
      <c r="H401" s="34">
        <f t="shared" si="55"/>
        <v>1955</v>
      </c>
      <c r="I401" s="34">
        <f t="shared" si="56"/>
        <v>8585</v>
      </c>
      <c r="J401" s="50"/>
    </row>
    <row r="402" spans="1:10" ht="18" customHeight="1" x14ac:dyDescent="0.3">
      <c r="A402" s="16" t="s">
        <v>91</v>
      </c>
      <c r="B402" s="105" t="s">
        <v>235</v>
      </c>
      <c r="C402" s="24">
        <v>126</v>
      </c>
      <c r="D402" s="14" t="s">
        <v>92</v>
      </c>
      <c r="E402" s="34">
        <v>745</v>
      </c>
      <c r="F402" s="34">
        <f t="shared" si="54"/>
        <v>93870</v>
      </c>
      <c r="G402" s="34">
        <v>115</v>
      </c>
      <c r="H402" s="34">
        <f t="shared" si="55"/>
        <v>14490</v>
      </c>
      <c r="I402" s="34">
        <f t="shared" si="56"/>
        <v>108360</v>
      </c>
      <c r="J402" s="50"/>
    </row>
    <row r="403" spans="1:10" ht="18" customHeight="1" x14ac:dyDescent="0.3">
      <c r="A403" s="96" t="s">
        <v>385</v>
      </c>
      <c r="B403" s="134" t="s">
        <v>383</v>
      </c>
      <c r="C403" s="135">
        <v>2</v>
      </c>
      <c r="D403" s="14" t="s">
        <v>92</v>
      </c>
      <c r="E403" s="34">
        <v>320</v>
      </c>
      <c r="F403" s="34">
        <f t="shared" si="54"/>
        <v>640</v>
      </c>
      <c r="G403" s="34">
        <v>135</v>
      </c>
      <c r="H403" s="34">
        <f t="shared" si="55"/>
        <v>270</v>
      </c>
      <c r="I403" s="34">
        <f t="shared" si="56"/>
        <v>910</v>
      </c>
      <c r="J403" s="50"/>
    </row>
    <row r="404" spans="1:10" ht="18" customHeight="1" x14ac:dyDescent="0.2">
      <c r="A404" s="96" t="s">
        <v>386</v>
      </c>
      <c r="B404" s="134" t="s">
        <v>384</v>
      </c>
      <c r="C404" s="97">
        <v>689</v>
      </c>
      <c r="D404" s="98" t="s">
        <v>367</v>
      </c>
      <c r="E404" s="34">
        <v>390</v>
      </c>
      <c r="F404" s="34">
        <f t="shared" si="54"/>
        <v>268710</v>
      </c>
      <c r="G404" s="34">
        <v>135</v>
      </c>
      <c r="H404" s="34">
        <f t="shared" si="55"/>
        <v>93015</v>
      </c>
      <c r="I404" s="34">
        <f t="shared" si="56"/>
        <v>361725</v>
      </c>
      <c r="J404" s="50"/>
    </row>
    <row r="405" spans="1:10" ht="18" customHeight="1" x14ac:dyDescent="0.2">
      <c r="A405" s="96" t="s">
        <v>387</v>
      </c>
      <c r="B405" s="96" t="s">
        <v>388</v>
      </c>
      <c r="C405" s="97">
        <v>141</v>
      </c>
      <c r="D405" s="98" t="s">
        <v>389</v>
      </c>
      <c r="E405" s="34">
        <v>70</v>
      </c>
      <c r="F405" s="34">
        <f t="shared" si="54"/>
        <v>9870</v>
      </c>
      <c r="G405" s="34">
        <v>80</v>
      </c>
      <c r="H405" s="34">
        <f t="shared" si="55"/>
        <v>11280</v>
      </c>
      <c r="I405" s="34">
        <f t="shared" si="56"/>
        <v>21150</v>
      </c>
      <c r="J405" s="50"/>
    </row>
    <row r="406" spans="1:10" ht="18" customHeight="1" x14ac:dyDescent="0.2">
      <c r="A406" s="123"/>
      <c r="B406" s="123"/>
      <c r="C406" s="119"/>
      <c r="D406" s="121"/>
      <c r="E406" s="77"/>
      <c r="F406" s="77"/>
      <c r="G406" s="77"/>
      <c r="H406" s="77"/>
      <c r="I406" s="77"/>
      <c r="J406" s="82"/>
    </row>
    <row r="407" spans="1:10" ht="18" customHeight="1" x14ac:dyDescent="0.2">
      <c r="A407" s="123"/>
      <c r="B407" s="123"/>
      <c r="C407" s="119"/>
      <c r="D407" s="121"/>
      <c r="E407" s="77"/>
      <c r="F407" s="77"/>
      <c r="G407" s="77"/>
      <c r="H407" s="77"/>
      <c r="I407" s="77"/>
      <c r="J407" s="82"/>
    </row>
    <row r="408" spans="1:10" ht="18" customHeight="1" x14ac:dyDescent="0.2">
      <c r="A408" s="123"/>
      <c r="B408" s="123"/>
      <c r="C408" s="119"/>
      <c r="D408" s="121"/>
      <c r="E408" s="77"/>
      <c r="F408" s="77"/>
      <c r="G408" s="77"/>
      <c r="H408" s="77"/>
      <c r="I408" s="77"/>
      <c r="J408" s="82"/>
    </row>
    <row r="409" spans="1:10" ht="18" customHeight="1" x14ac:dyDescent="0.2">
      <c r="A409" s="123"/>
      <c r="B409" s="123"/>
      <c r="C409" s="119"/>
      <c r="D409" s="121"/>
      <c r="E409" s="77"/>
      <c r="F409" s="77"/>
      <c r="G409" s="77"/>
      <c r="H409" s="77"/>
      <c r="I409" s="77"/>
      <c r="J409" s="82"/>
    </row>
    <row r="410" spans="1:10" ht="18" customHeight="1" x14ac:dyDescent="0.2">
      <c r="A410" s="123"/>
      <c r="B410" s="123"/>
      <c r="C410" s="119"/>
      <c r="D410" s="121"/>
      <c r="E410" s="77"/>
      <c r="F410" s="77"/>
      <c r="G410" s="77"/>
      <c r="H410" s="77"/>
      <c r="I410" s="77"/>
      <c r="J410" s="82"/>
    </row>
    <row r="411" spans="1:10" ht="18" customHeight="1" x14ac:dyDescent="0.2">
      <c r="A411" s="123"/>
      <c r="B411" s="123"/>
      <c r="C411" s="119"/>
      <c r="D411" s="121"/>
      <c r="E411" s="77"/>
      <c r="F411" s="77"/>
      <c r="G411" s="77"/>
      <c r="H411" s="77"/>
      <c r="I411" s="77"/>
      <c r="J411" s="82"/>
    </row>
    <row r="412" spans="1:10" ht="18" customHeight="1" x14ac:dyDescent="0.2">
      <c r="A412" s="123"/>
      <c r="B412" s="123"/>
      <c r="C412" s="119"/>
      <c r="D412" s="121"/>
      <c r="E412" s="77"/>
      <c r="F412" s="77"/>
      <c r="G412" s="77"/>
      <c r="H412" s="77"/>
      <c r="I412" s="77"/>
      <c r="J412" s="82"/>
    </row>
    <row r="413" spans="1:10" ht="18" customHeight="1" x14ac:dyDescent="0.2">
      <c r="A413" s="123"/>
      <c r="B413" s="123"/>
      <c r="C413" s="119"/>
      <c r="D413" s="121"/>
      <c r="E413" s="77"/>
      <c r="F413" s="77"/>
      <c r="G413" s="77"/>
      <c r="H413" s="77"/>
      <c r="I413" s="77"/>
      <c r="J413" s="82"/>
    </row>
    <row r="414" spans="1:10" ht="18" customHeight="1" x14ac:dyDescent="0.2">
      <c r="A414" s="96" t="s">
        <v>390</v>
      </c>
      <c r="B414" s="96" t="s">
        <v>391</v>
      </c>
      <c r="C414" s="97">
        <v>12</v>
      </c>
      <c r="D414" s="98" t="s">
        <v>367</v>
      </c>
      <c r="E414" s="34">
        <v>105</v>
      </c>
      <c r="F414" s="34">
        <f t="shared" si="54"/>
        <v>1260</v>
      </c>
      <c r="G414" s="34">
        <v>90</v>
      </c>
      <c r="H414" s="34">
        <f t="shared" si="55"/>
        <v>1080</v>
      </c>
      <c r="I414" s="34">
        <f t="shared" si="56"/>
        <v>2340</v>
      </c>
      <c r="J414" s="50"/>
    </row>
    <row r="415" spans="1:10" ht="18" customHeight="1" x14ac:dyDescent="0.2">
      <c r="A415" s="96" t="s">
        <v>392</v>
      </c>
      <c r="B415" s="96" t="s">
        <v>393</v>
      </c>
      <c r="C415" s="97">
        <v>12</v>
      </c>
      <c r="D415" s="98" t="s">
        <v>389</v>
      </c>
      <c r="E415" s="34">
        <v>98</v>
      </c>
      <c r="F415" s="34">
        <f t="shared" si="54"/>
        <v>1176</v>
      </c>
      <c r="G415" s="34">
        <v>80</v>
      </c>
      <c r="H415" s="34">
        <f t="shared" si="55"/>
        <v>960</v>
      </c>
      <c r="I415" s="34">
        <f t="shared" si="56"/>
        <v>2136</v>
      </c>
      <c r="J415" s="50"/>
    </row>
    <row r="416" spans="1:10" ht="18" customHeight="1" x14ac:dyDescent="0.2">
      <c r="A416" s="96" t="s">
        <v>394</v>
      </c>
      <c r="B416" s="96" t="s">
        <v>395</v>
      </c>
      <c r="C416" s="97">
        <v>142</v>
      </c>
      <c r="D416" s="98" t="s">
        <v>367</v>
      </c>
      <c r="E416" s="34">
        <v>148</v>
      </c>
      <c r="F416" s="34">
        <f t="shared" si="54"/>
        <v>21016</v>
      </c>
      <c r="G416" s="34">
        <v>90</v>
      </c>
      <c r="H416" s="34">
        <f t="shared" si="55"/>
        <v>12780</v>
      </c>
      <c r="I416" s="34">
        <f t="shared" si="56"/>
        <v>33796</v>
      </c>
      <c r="J416" s="50"/>
    </row>
    <row r="417" spans="1:10" ht="18" customHeight="1" x14ac:dyDescent="0.2">
      <c r="A417" s="46"/>
      <c r="B417" s="96" t="s">
        <v>396</v>
      </c>
      <c r="C417" s="46"/>
      <c r="D417" s="46"/>
      <c r="E417" s="34"/>
      <c r="F417" s="34"/>
      <c r="G417" s="34"/>
      <c r="H417" s="34"/>
      <c r="I417" s="34"/>
      <c r="J417" s="50"/>
    </row>
    <row r="418" spans="1:10" ht="18" customHeight="1" x14ac:dyDescent="0.2">
      <c r="A418" s="53" t="s">
        <v>313</v>
      </c>
      <c r="B418" s="96" t="s">
        <v>397</v>
      </c>
      <c r="C418" s="97">
        <v>20</v>
      </c>
      <c r="D418" s="98" t="s">
        <v>367</v>
      </c>
      <c r="E418" s="34">
        <v>626</v>
      </c>
      <c r="F418" s="34">
        <f t="shared" si="54"/>
        <v>12520</v>
      </c>
      <c r="G418" s="34">
        <v>110</v>
      </c>
      <c r="H418" s="34">
        <f t="shared" si="55"/>
        <v>2200</v>
      </c>
      <c r="I418" s="34">
        <f t="shared" si="56"/>
        <v>14720</v>
      </c>
      <c r="J418" s="50"/>
    </row>
    <row r="419" spans="1:10" ht="18" customHeight="1" x14ac:dyDescent="0.2">
      <c r="A419" s="53" t="s">
        <v>314</v>
      </c>
      <c r="B419" s="96" t="s">
        <v>398</v>
      </c>
      <c r="C419" s="97">
        <v>358</v>
      </c>
      <c r="D419" s="98" t="s">
        <v>389</v>
      </c>
      <c r="E419" s="34">
        <v>32</v>
      </c>
      <c r="F419" s="34">
        <f t="shared" si="54"/>
        <v>11456</v>
      </c>
      <c r="G419" s="34">
        <v>15</v>
      </c>
      <c r="H419" s="34">
        <f t="shared" si="55"/>
        <v>5370</v>
      </c>
      <c r="I419" s="34">
        <f t="shared" si="56"/>
        <v>16826</v>
      </c>
      <c r="J419" s="50"/>
    </row>
    <row r="420" spans="1:10" ht="18" customHeight="1" x14ac:dyDescent="0.2">
      <c r="A420" s="89">
        <v>13</v>
      </c>
      <c r="B420" s="65" t="s">
        <v>236</v>
      </c>
      <c r="C420" s="216"/>
      <c r="D420" s="217"/>
      <c r="E420" s="217"/>
      <c r="F420" s="217"/>
      <c r="G420" s="217"/>
      <c r="H420" s="217"/>
      <c r="I420" s="217"/>
      <c r="J420" s="218"/>
    </row>
    <row r="421" spans="1:10" ht="18" customHeight="1" x14ac:dyDescent="0.2">
      <c r="A421" s="96">
        <v>13.1</v>
      </c>
      <c r="B421" s="96" t="s">
        <v>237</v>
      </c>
      <c r="C421" s="97">
        <v>4</v>
      </c>
      <c r="D421" s="98" t="s">
        <v>84</v>
      </c>
      <c r="E421" s="34">
        <v>22700</v>
      </c>
      <c r="F421" s="34">
        <f t="shared" ref="F421:F438" si="57">E421*C421</f>
        <v>90800</v>
      </c>
      <c r="G421" s="34">
        <v>150</v>
      </c>
      <c r="H421" s="34">
        <f t="shared" ref="H421:H438" si="58">G421*C421</f>
        <v>600</v>
      </c>
      <c r="I421" s="34">
        <f t="shared" ref="I421:I438" si="59">SUM(H421+F421)</f>
        <v>91400</v>
      </c>
      <c r="J421" s="50"/>
    </row>
    <row r="422" spans="1:10" ht="18" customHeight="1" x14ac:dyDescent="0.2">
      <c r="A422" s="96">
        <v>13.2</v>
      </c>
      <c r="B422" s="96" t="s">
        <v>238</v>
      </c>
      <c r="C422" s="97">
        <v>8</v>
      </c>
      <c r="D422" s="98" t="s">
        <v>84</v>
      </c>
      <c r="E422" s="34">
        <v>1500</v>
      </c>
      <c r="F422" s="34">
        <f t="shared" si="57"/>
        <v>12000</v>
      </c>
      <c r="G422" s="34">
        <v>50</v>
      </c>
      <c r="H422" s="34">
        <f t="shared" si="58"/>
        <v>400</v>
      </c>
      <c r="I422" s="34">
        <f t="shared" si="59"/>
        <v>12400</v>
      </c>
      <c r="J422" s="50"/>
    </row>
    <row r="423" spans="1:10" ht="18" customHeight="1" x14ac:dyDescent="0.2">
      <c r="A423" s="46">
        <v>13.3</v>
      </c>
      <c r="B423" s="96" t="s">
        <v>239</v>
      </c>
      <c r="C423" s="97">
        <v>1</v>
      </c>
      <c r="D423" s="98" t="s">
        <v>84</v>
      </c>
      <c r="E423" s="34">
        <v>25300</v>
      </c>
      <c r="F423" s="34">
        <f t="shared" si="57"/>
        <v>25300</v>
      </c>
      <c r="G423" s="34">
        <v>1500</v>
      </c>
      <c r="H423" s="34">
        <f t="shared" si="58"/>
        <v>1500</v>
      </c>
      <c r="I423" s="34">
        <f t="shared" si="59"/>
        <v>26800</v>
      </c>
      <c r="J423" s="50"/>
    </row>
    <row r="424" spans="1:10" ht="18" customHeight="1" x14ac:dyDescent="0.2">
      <c r="A424" s="46">
        <v>13.4</v>
      </c>
      <c r="B424" s="96" t="s">
        <v>240</v>
      </c>
      <c r="C424" s="97">
        <v>1</v>
      </c>
      <c r="D424" s="98" t="s">
        <v>84</v>
      </c>
      <c r="E424" s="34">
        <v>11500</v>
      </c>
      <c r="F424" s="34">
        <f t="shared" si="57"/>
        <v>11500</v>
      </c>
      <c r="G424" s="34">
        <v>500</v>
      </c>
      <c r="H424" s="34">
        <f t="shared" si="58"/>
        <v>500</v>
      </c>
      <c r="I424" s="34">
        <f t="shared" si="59"/>
        <v>12000</v>
      </c>
      <c r="J424" s="50"/>
    </row>
    <row r="425" spans="1:10" ht="18" customHeight="1" x14ac:dyDescent="0.2">
      <c r="A425" s="46">
        <v>13.5</v>
      </c>
      <c r="B425" s="96" t="s">
        <v>405</v>
      </c>
      <c r="C425" s="97">
        <v>2</v>
      </c>
      <c r="D425" s="98" t="s">
        <v>84</v>
      </c>
      <c r="E425" s="34">
        <v>8970</v>
      </c>
      <c r="F425" s="34">
        <f t="shared" si="57"/>
        <v>17940</v>
      </c>
      <c r="G425" s="34">
        <v>1250</v>
      </c>
      <c r="H425" s="34">
        <f t="shared" si="58"/>
        <v>2500</v>
      </c>
      <c r="I425" s="34">
        <f t="shared" si="59"/>
        <v>20440</v>
      </c>
      <c r="J425" s="50"/>
    </row>
    <row r="426" spans="1:10" ht="18" customHeight="1" x14ac:dyDescent="0.2">
      <c r="A426" s="52">
        <v>13.6</v>
      </c>
      <c r="B426" s="96" t="s">
        <v>315</v>
      </c>
      <c r="C426" s="97">
        <v>1</v>
      </c>
      <c r="D426" s="98" t="s">
        <v>84</v>
      </c>
      <c r="E426" s="34">
        <v>33332.25</v>
      </c>
      <c r="F426" s="34">
        <f t="shared" si="57"/>
        <v>33332.25</v>
      </c>
      <c r="G426" s="34">
        <v>2850</v>
      </c>
      <c r="H426" s="34">
        <f t="shared" si="58"/>
        <v>2850</v>
      </c>
      <c r="I426" s="34">
        <f t="shared" si="59"/>
        <v>36182.25</v>
      </c>
      <c r="J426" s="50"/>
    </row>
    <row r="427" spans="1:10" ht="18" customHeight="1" x14ac:dyDescent="0.2">
      <c r="A427" s="171"/>
      <c r="B427" s="123"/>
      <c r="C427" s="119"/>
      <c r="D427" s="121"/>
      <c r="E427" s="77"/>
      <c r="F427" s="77"/>
      <c r="G427" s="77"/>
      <c r="H427" s="77"/>
      <c r="I427" s="77"/>
      <c r="J427" s="82"/>
    </row>
    <row r="428" spans="1:10" ht="18" customHeight="1" x14ac:dyDescent="0.2">
      <c r="A428" s="171"/>
      <c r="B428" s="123"/>
      <c r="C428" s="119"/>
      <c r="D428" s="121"/>
      <c r="E428" s="77"/>
      <c r="F428" s="77"/>
      <c r="G428" s="77"/>
      <c r="H428" s="77"/>
      <c r="I428" s="77"/>
      <c r="J428" s="82"/>
    </row>
    <row r="429" spans="1:10" ht="18" customHeight="1" x14ac:dyDescent="0.2">
      <c r="A429" s="171"/>
      <c r="B429" s="123"/>
      <c r="C429" s="119"/>
      <c r="D429" s="121"/>
      <c r="E429" s="77"/>
      <c r="F429" s="77"/>
      <c r="G429" s="77"/>
      <c r="H429" s="77"/>
      <c r="I429" s="77"/>
      <c r="J429" s="82"/>
    </row>
    <row r="430" spans="1:10" ht="18" customHeight="1" x14ac:dyDescent="0.2">
      <c r="A430" s="171"/>
      <c r="B430" s="123"/>
      <c r="C430" s="119"/>
      <c r="D430" s="121"/>
      <c r="E430" s="77"/>
      <c r="F430" s="77"/>
      <c r="G430" s="77"/>
      <c r="H430" s="77"/>
      <c r="I430" s="77"/>
      <c r="J430" s="82"/>
    </row>
    <row r="431" spans="1:10" ht="18" customHeight="1" x14ac:dyDescent="0.2">
      <c r="A431" s="171"/>
      <c r="B431" s="123"/>
      <c r="C431" s="119"/>
      <c r="D431" s="121"/>
      <c r="E431" s="77"/>
      <c r="F431" s="77"/>
      <c r="G431" s="77"/>
      <c r="H431" s="77"/>
      <c r="I431" s="77"/>
      <c r="J431" s="82"/>
    </row>
    <row r="432" spans="1:10" ht="18" customHeight="1" x14ac:dyDescent="0.2">
      <c r="A432" s="171"/>
      <c r="B432" s="123"/>
      <c r="C432" s="119"/>
      <c r="D432" s="121"/>
      <c r="E432" s="77"/>
      <c r="F432" s="77"/>
      <c r="G432" s="77"/>
      <c r="H432" s="77"/>
      <c r="I432" s="77"/>
      <c r="J432" s="82"/>
    </row>
    <row r="433" spans="1:10" ht="18" customHeight="1" x14ac:dyDescent="0.2">
      <c r="A433" s="171"/>
      <c r="B433" s="123"/>
      <c r="C433" s="119"/>
      <c r="D433" s="121"/>
      <c r="E433" s="77"/>
      <c r="F433" s="77"/>
      <c r="G433" s="77"/>
      <c r="H433" s="77"/>
      <c r="I433" s="77"/>
      <c r="J433" s="82"/>
    </row>
    <row r="434" spans="1:10" ht="18" customHeight="1" x14ac:dyDescent="0.2">
      <c r="A434" s="171"/>
      <c r="B434" s="123"/>
      <c r="C434" s="119"/>
      <c r="D434" s="121"/>
      <c r="E434" s="77"/>
      <c r="F434" s="77"/>
      <c r="G434" s="77"/>
      <c r="H434" s="77"/>
      <c r="I434" s="77"/>
      <c r="J434" s="82"/>
    </row>
    <row r="435" spans="1:10" ht="18" customHeight="1" x14ac:dyDescent="0.2">
      <c r="A435" s="171"/>
      <c r="B435" s="123"/>
      <c r="C435" s="119"/>
      <c r="D435" s="121"/>
      <c r="E435" s="77"/>
      <c r="F435" s="77"/>
      <c r="G435" s="77"/>
      <c r="H435" s="77"/>
      <c r="I435" s="77"/>
      <c r="J435" s="82"/>
    </row>
    <row r="436" spans="1:10" ht="18" customHeight="1" x14ac:dyDescent="0.2">
      <c r="A436" s="171"/>
      <c r="B436" s="123"/>
      <c r="C436" s="119"/>
      <c r="D436" s="121"/>
      <c r="E436" s="77"/>
      <c r="F436" s="77"/>
      <c r="G436" s="77"/>
      <c r="H436" s="77"/>
      <c r="I436" s="77"/>
      <c r="J436" s="82"/>
    </row>
    <row r="437" spans="1:10" ht="18" customHeight="1" x14ac:dyDescent="0.2">
      <c r="A437" s="171"/>
      <c r="B437" s="123"/>
      <c r="C437" s="119"/>
      <c r="D437" s="121"/>
      <c r="E437" s="77"/>
      <c r="F437" s="77"/>
      <c r="G437" s="77"/>
      <c r="H437" s="77"/>
      <c r="I437" s="77"/>
      <c r="J437" s="82"/>
    </row>
    <row r="438" spans="1:10" ht="18" customHeight="1" x14ac:dyDescent="0.2">
      <c r="A438" s="52">
        <v>13.7</v>
      </c>
      <c r="B438" s="96" t="s">
        <v>241</v>
      </c>
      <c r="C438" s="97">
        <v>1</v>
      </c>
      <c r="D438" s="98" t="s">
        <v>84</v>
      </c>
      <c r="E438" s="34">
        <v>88044</v>
      </c>
      <c r="F438" s="34">
        <f t="shared" si="57"/>
        <v>88044</v>
      </c>
      <c r="G438" s="34">
        <v>5000</v>
      </c>
      <c r="H438" s="34">
        <f t="shared" si="58"/>
        <v>5000</v>
      </c>
      <c r="I438" s="34">
        <f t="shared" si="59"/>
        <v>93044</v>
      </c>
      <c r="J438" s="50"/>
    </row>
    <row r="439" spans="1:10" ht="18.75" x14ac:dyDescent="0.2">
      <c r="A439" s="52"/>
      <c r="B439" s="96" t="s">
        <v>242</v>
      </c>
      <c r="C439" s="111"/>
      <c r="D439" s="98"/>
      <c r="E439" s="34"/>
      <c r="F439" s="34"/>
      <c r="G439" s="34"/>
      <c r="H439" s="34"/>
      <c r="I439" s="68">
        <f>SUM(I421:I438)</f>
        <v>292266.25</v>
      </c>
      <c r="J439" s="50"/>
    </row>
    <row r="440" spans="1:10" ht="18.75" x14ac:dyDescent="0.2">
      <c r="A440" s="48"/>
      <c r="B440" s="46" t="s">
        <v>243</v>
      </c>
      <c r="C440" s="51"/>
      <c r="D440" s="71"/>
      <c r="E440" s="34"/>
      <c r="F440" s="34"/>
      <c r="G440" s="34"/>
      <c r="H440" s="34"/>
      <c r="I440" s="34"/>
      <c r="J440" s="50"/>
    </row>
    <row r="441" spans="1:10" ht="18.75" x14ac:dyDescent="0.2">
      <c r="A441" s="52">
        <v>13.8</v>
      </c>
      <c r="B441" s="96" t="s">
        <v>424</v>
      </c>
      <c r="C441" s="97">
        <v>20</v>
      </c>
      <c r="D441" s="98" t="s">
        <v>415</v>
      </c>
      <c r="E441" s="34">
        <v>47000</v>
      </c>
      <c r="F441" s="34">
        <f t="shared" ref="F441" si="60">E441*C441</f>
        <v>940000</v>
      </c>
      <c r="G441" s="34"/>
      <c r="H441" s="34">
        <f t="shared" ref="H441" si="61">G441*C441</f>
        <v>0</v>
      </c>
      <c r="I441" s="34">
        <f t="shared" ref="I441" si="62">SUM(H441+F441)</f>
        <v>940000</v>
      </c>
      <c r="J441" s="50"/>
    </row>
    <row r="442" spans="1:10" ht="18.75" x14ac:dyDescent="0.2">
      <c r="A442" s="52">
        <v>13.9</v>
      </c>
      <c r="B442" s="96" t="s">
        <v>414</v>
      </c>
      <c r="C442" s="97">
        <v>141</v>
      </c>
      <c r="D442" s="98" t="s">
        <v>415</v>
      </c>
      <c r="E442" s="34">
        <v>2800</v>
      </c>
      <c r="F442" s="34">
        <f t="shared" ref="F442" si="63">E442*C442</f>
        <v>394800</v>
      </c>
      <c r="G442" s="34"/>
      <c r="H442" s="34">
        <f t="shared" ref="H442" si="64">G442*C442</f>
        <v>0</v>
      </c>
      <c r="I442" s="34">
        <f t="shared" ref="I442" si="65">SUM(H442+F442)</f>
        <v>394800</v>
      </c>
      <c r="J442" s="50"/>
    </row>
    <row r="443" spans="1:10" ht="18.75" x14ac:dyDescent="0.2">
      <c r="A443" s="52"/>
      <c r="B443" s="96"/>
      <c r="C443" s="97"/>
      <c r="D443" s="98"/>
      <c r="E443" s="34"/>
      <c r="F443" s="34"/>
      <c r="G443" s="34"/>
      <c r="H443" s="34"/>
      <c r="I443" s="34"/>
      <c r="J443" s="50"/>
    </row>
  </sheetData>
  <mergeCells count="23">
    <mergeCell ref="J4:J5"/>
    <mergeCell ref="E4:F4"/>
    <mergeCell ref="G4:H4"/>
    <mergeCell ref="A223:E223"/>
    <mergeCell ref="B366:C366"/>
    <mergeCell ref="A4:A5"/>
    <mergeCell ref="B4:B5"/>
    <mergeCell ref="C4:C5"/>
    <mergeCell ref="D4:D5"/>
    <mergeCell ref="C37:J37"/>
    <mergeCell ref="C54:J54"/>
    <mergeCell ref="C84:J84"/>
    <mergeCell ref="C126:J126"/>
    <mergeCell ref="C133:J133"/>
    <mergeCell ref="C150:J150"/>
    <mergeCell ref="C161:J161"/>
    <mergeCell ref="C30:J30"/>
    <mergeCell ref="C280:J280"/>
    <mergeCell ref="C344:J344"/>
    <mergeCell ref="C420:J420"/>
    <mergeCell ref="C206:J206"/>
    <mergeCell ref="C210:J210"/>
    <mergeCell ref="C247:J247"/>
  </mergeCells>
  <pageMargins left="0.51181102362204722" right="0.51181102362204722" top="0.55118110236220474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ปร.5</vt:lpstr>
      <vt:lpstr>ปร41</vt:lpstr>
      <vt:lpstr>ปร41!Print_Titles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Administrator</cp:lastModifiedBy>
  <cp:lastPrinted>2020-03-26T04:30:30Z</cp:lastPrinted>
  <dcterms:created xsi:type="dcterms:W3CDTF">2018-11-01T03:49:59Z</dcterms:created>
  <dcterms:modified xsi:type="dcterms:W3CDTF">2020-03-31T01:56:36Z</dcterms:modified>
</cp:coreProperties>
</file>